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760" windowWidth="11520" windowHeight="6330"/>
  </bookViews>
  <sheets>
    <sheet name="1" sheetId="1" r:id="rId1"/>
  </sheets>
  <definedNames>
    <definedName name="_xlnm.Print_Titles" localSheetId="0">'1'!$9:$9</definedName>
    <definedName name="_xlnm.Print_Area" localSheetId="0">'1'!$A$1:$AL$640</definedName>
  </definedNames>
  <calcPr calcId="125725"/>
</workbook>
</file>

<file path=xl/calcChain.xml><?xml version="1.0" encoding="utf-8"?>
<calcChain xmlns="http://schemas.openxmlformats.org/spreadsheetml/2006/main">
  <c r="C216" i="1"/>
  <c r="C231" s="1"/>
  <c r="C175"/>
  <c r="C535"/>
  <c r="C380"/>
  <c r="C383" s="1"/>
  <c r="F286"/>
  <c r="F224"/>
  <c r="C81"/>
  <c r="C83" s="1"/>
  <c r="F60"/>
  <c r="F57"/>
  <c r="I474"/>
  <c r="C20"/>
  <c r="C22" s="1"/>
  <c r="L598"/>
  <c r="F411"/>
  <c r="F472"/>
  <c r="I625"/>
  <c r="I634" s="1"/>
  <c r="I635" s="1"/>
  <c r="L588"/>
  <c r="M556"/>
  <c r="L556"/>
  <c r="L436"/>
  <c r="L411"/>
  <c r="G411"/>
  <c r="L615"/>
  <c r="L614"/>
  <c r="M606"/>
  <c r="F600"/>
  <c r="M588"/>
  <c r="L587"/>
  <c r="L584"/>
  <c r="L568"/>
  <c r="L576" s="1"/>
  <c r="L567"/>
  <c r="L555"/>
  <c r="L552"/>
  <c r="L546"/>
  <c r="C537"/>
  <c r="I539"/>
  <c r="J539"/>
  <c r="I538"/>
  <c r="I534"/>
  <c r="L522"/>
  <c r="M500"/>
  <c r="L499"/>
  <c r="L493"/>
  <c r="L489"/>
  <c r="M450"/>
  <c r="L450"/>
  <c r="L449"/>
  <c r="M422"/>
  <c r="M411"/>
  <c r="L407"/>
  <c r="L401"/>
  <c r="L398"/>
  <c r="F397"/>
  <c r="M393"/>
  <c r="L393"/>
  <c r="L392"/>
  <c r="M523"/>
  <c r="L496"/>
  <c r="F315"/>
  <c r="C89"/>
  <c r="R89"/>
  <c r="C572"/>
  <c r="X231"/>
  <c r="X143"/>
  <c r="X89"/>
  <c r="X46"/>
  <c r="X33"/>
  <c r="X308"/>
  <c r="R248"/>
  <c r="J576"/>
  <c r="I572"/>
  <c r="I576" s="1"/>
  <c r="C574"/>
  <c r="L602"/>
  <c r="L606" s="1"/>
  <c r="L419"/>
  <c r="L422" s="1"/>
  <c r="J445"/>
  <c r="I445"/>
  <c r="M576"/>
  <c r="L523"/>
  <c r="I164"/>
  <c r="L483"/>
  <c r="L500" s="1"/>
  <c r="I478"/>
  <c r="I477"/>
  <c r="I441"/>
  <c r="AL248"/>
  <c r="AK248"/>
  <c r="AJ248"/>
  <c r="AI248"/>
  <c r="AH248"/>
  <c r="AG248"/>
  <c r="AF248"/>
  <c r="AE248"/>
  <c r="AD248"/>
  <c r="AC248"/>
  <c r="AB248"/>
  <c r="AA248"/>
  <c r="Z248"/>
  <c r="Y248"/>
  <c r="X248"/>
  <c r="W248"/>
  <c r="V248"/>
  <c r="U248"/>
  <c r="T248"/>
  <c r="S248"/>
  <c r="Q248"/>
  <c r="P248"/>
  <c r="O248"/>
  <c r="N248"/>
  <c r="M248"/>
  <c r="L248"/>
  <c r="K248"/>
  <c r="J248"/>
  <c r="I248"/>
  <c r="H248"/>
  <c r="G248"/>
  <c r="F248"/>
  <c r="E248"/>
  <c r="D248"/>
  <c r="G422"/>
  <c r="L435"/>
  <c r="L627" s="1"/>
  <c r="L636" s="1"/>
  <c r="M615"/>
  <c r="E411"/>
  <c r="D411"/>
  <c r="C411"/>
  <c r="AL308"/>
  <c r="AK308"/>
  <c r="AJ308"/>
  <c r="AI308"/>
  <c r="AH308"/>
  <c r="AG308"/>
  <c r="AF308"/>
  <c r="AE308"/>
  <c r="AD308"/>
  <c r="AC308"/>
  <c r="AB308"/>
  <c r="AA308"/>
  <c r="Z308"/>
  <c r="Y308"/>
  <c r="W308"/>
  <c r="V308"/>
  <c r="U308"/>
  <c r="T308"/>
  <c r="S308"/>
  <c r="R308"/>
  <c r="Q308"/>
  <c r="P308"/>
  <c r="O308"/>
  <c r="N308"/>
  <c r="M308"/>
  <c r="L308"/>
  <c r="K308"/>
  <c r="J308"/>
  <c r="I308"/>
  <c r="H308"/>
  <c r="G308"/>
  <c r="F308"/>
  <c r="E308"/>
  <c r="D308"/>
  <c r="C308"/>
  <c r="AL278"/>
  <c r="AK278"/>
  <c r="AJ278"/>
  <c r="AI278"/>
  <c r="AH278"/>
  <c r="AG278"/>
  <c r="AF278"/>
  <c r="AE278"/>
  <c r="AD278"/>
  <c r="AC278"/>
  <c r="AB278"/>
  <c r="AA278"/>
  <c r="Z278"/>
  <c r="Y278"/>
  <c r="X278"/>
  <c r="W278"/>
  <c r="V278"/>
  <c r="U278"/>
  <c r="T278"/>
  <c r="S278"/>
  <c r="R278"/>
  <c r="Q278"/>
  <c r="P278"/>
  <c r="O278"/>
  <c r="N278"/>
  <c r="M278"/>
  <c r="L278"/>
  <c r="K278"/>
  <c r="J278"/>
  <c r="I278"/>
  <c r="H278"/>
  <c r="G278"/>
  <c r="F278"/>
  <c r="E278"/>
  <c r="D278"/>
  <c r="AL269"/>
  <c r="AK269"/>
  <c r="AJ269"/>
  <c r="AI269"/>
  <c r="AH269"/>
  <c r="AG269"/>
  <c r="AF269"/>
  <c r="AE269"/>
  <c r="AD269"/>
  <c r="AC269"/>
  <c r="AB269"/>
  <c r="AA269"/>
  <c r="Z269"/>
  <c r="Y269"/>
  <c r="X269"/>
  <c r="W269"/>
  <c r="V269"/>
  <c r="U269"/>
  <c r="T269"/>
  <c r="S269"/>
  <c r="R269"/>
  <c r="Q269"/>
  <c r="P269"/>
  <c r="O269"/>
  <c r="N269"/>
  <c r="K269"/>
  <c r="J269"/>
  <c r="I269"/>
  <c r="H269"/>
  <c r="G269"/>
  <c r="F269"/>
  <c r="E269"/>
  <c r="D269"/>
  <c r="C269"/>
  <c r="AL263"/>
  <c r="AK263"/>
  <c r="AJ263"/>
  <c r="AI263"/>
  <c r="AH263"/>
  <c r="AG263"/>
  <c r="AF263"/>
  <c r="AE263"/>
  <c r="AD263"/>
  <c r="AC263"/>
  <c r="AB263"/>
  <c r="AA263"/>
  <c r="Z263"/>
  <c r="Y263"/>
  <c r="X263"/>
  <c r="W263"/>
  <c r="V263"/>
  <c r="U263"/>
  <c r="T263"/>
  <c r="S263"/>
  <c r="R263"/>
  <c r="Q263"/>
  <c r="P263"/>
  <c r="O263"/>
  <c r="N263"/>
  <c r="K263"/>
  <c r="J263"/>
  <c r="I263"/>
  <c r="H263"/>
  <c r="G263"/>
  <c r="F263"/>
  <c r="E263"/>
  <c r="D263"/>
  <c r="AL231"/>
  <c r="AK231"/>
  <c r="AJ231"/>
  <c r="AI231"/>
  <c r="AH231"/>
  <c r="AG231"/>
  <c r="AF231"/>
  <c r="AE231"/>
  <c r="AD231"/>
  <c r="AC231"/>
  <c r="AB231"/>
  <c r="AA231"/>
  <c r="Z231"/>
  <c r="Y231"/>
  <c r="W231"/>
  <c r="V231"/>
  <c r="U231"/>
  <c r="T231"/>
  <c r="S231"/>
  <c r="R231"/>
  <c r="Q231"/>
  <c r="P231"/>
  <c r="O231"/>
  <c r="N231"/>
  <c r="M231"/>
  <c r="L231"/>
  <c r="K231"/>
  <c r="H231"/>
  <c r="G231"/>
  <c r="E231"/>
  <c r="D231"/>
  <c r="AL186"/>
  <c r="AK186"/>
  <c r="AJ186"/>
  <c r="AI186"/>
  <c r="AH186"/>
  <c r="AG186"/>
  <c r="AF186"/>
  <c r="AE186"/>
  <c r="AD186"/>
  <c r="AC186"/>
  <c r="AB186"/>
  <c r="AA186"/>
  <c r="Z186"/>
  <c r="Y186"/>
  <c r="X186"/>
  <c r="W186"/>
  <c r="V186"/>
  <c r="U186"/>
  <c r="T186"/>
  <c r="S186"/>
  <c r="R186"/>
  <c r="Q186"/>
  <c r="P186"/>
  <c r="O186"/>
  <c r="N186"/>
  <c r="M186"/>
  <c r="L186"/>
  <c r="K186"/>
  <c r="J186"/>
  <c r="I186"/>
  <c r="H186"/>
  <c r="G186"/>
  <c r="F186"/>
  <c r="E186"/>
  <c r="AL176"/>
  <c r="AK176"/>
  <c r="AJ176"/>
  <c r="AI176"/>
  <c r="AH176"/>
  <c r="AG176"/>
  <c r="AF176"/>
  <c r="AE176"/>
  <c r="AD176"/>
  <c r="AC176"/>
  <c r="AB176"/>
  <c r="AA176"/>
  <c r="Z176"/>
  <c r="Y176"/>
  <c r="X176"/>
  <c r="W176"/>
  <c r="V176"/>
  <c r="U176"/>
  <c r="T176"/>
  <c r="S176"/>
  <c r="R176"/>
  <c r="Q176"/>
  <c r="P176"/>
  <c r="O176"/>
  <c r="N176"/>
  <c r="M176"/>
  <c r="L176"/>
  <c r="K176"/>
  <c r="J176"/>
  <c r="I176"/>
  <c r="H176"/>
  <c r="G176"/>
  <c r="F176"/>
  <c r="AL115"/>
  <c r="AK115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F115"/>
  <c r="E115"/>
  <c r="D115"/>
  <c r="C115"/>
  <c r="AL95"/>
  <c r="AK95"/>
  <c r="AJ95"/>
  <c r="AI95"/>
  <c r="AH95"/>
  <c r="AG95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H95"/>
  <c r="G95"/>
  <c r="F95"/>
  <c r="E95"/>
  <c r="D95"/>
  <c r="C95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K67"/>
  <c r="J67"/>
  <c r="I67"/>
  <c r="H67"/>
  <c r="G67"/>
  <c r="F67"/>
  <c r="E67"/>
  <c r="D67"/>
  <c r="C67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E60"/>
  <c r="D60"/>
  <c r="C60"/>
  <c r="AL33"/>
  <c r="AK33"/>
  <c r="AJ33"/>
  <c r="AI33"/>
  <c r="AH33"/>
  <c r="AG33"/>
  <c r="AF33"/>
  <c r="AE33"/>
  <c r="AD33"/>
  <c r="AC33"/>
  <c r="AB33"/>
  <c r="AA33"/>
  <c r="Z33"/>
  <c r="Y33"/>
  <c r="W33"/>
  <c r="V33"/>
  <c r="U33"/>
  <c r="T33"/>
  <c r="S33"/>
  <c r="R33"/>
  <c r="Q33"/>
  <c r="P33"/>
  <c r="O33"/>
  <c r="N33"/>
  <c r="M33"/>
  <c r="L33"/>
  <c r="K33"/>
  <c r="J33"/>
  <c r="I33"/>
  <c r="H33"/>
  <c r="G33"/>
  <c r="E33"/>
  <c r="D33"/>
  <c r="C33"/>
  <c r="AL46"/>
  <c r="AK46"/>
  <c r="AJ46"/>
  <c r="AI46"/>
  <c r="AH46"/>
  <c r="AG46"/>
  <c r="AF46"/>
  <c r="AE46"/>
  <c r="AD46"/>
  <c r="AC46"/>
  <c r="AB46"/>
  <c r="AA46"/>
  <c r="Z46"/>
  <c r="Y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F445"/>
  <c r="F581"/>
  <c r="F588" s="1"/>
  <c r="F604"/>
  <c r="F602" s="1"/>
  <c r="F611"/>
  <c r="F615" s="1"/>
  <c r="F568"/>
  <c r="F570" s="1"/>
  <c r="F564"/>
  <c r="F519"/>
  <c r="F523"/>
  <c r="F490"/>
  <c r="F486"/>
  <c r="F488" s="1"/>
  <c r="F433"/>
  <c r="F435" s="1"/>
  <c r="F471"/>
  <c r="F283"/>
  <c r="F566"/>
  <c r="G445"/>
  <c r="C533"/>
  <c r="D523"/>
  <c r="C523"/>
  <c r="D539"/>
  <c r="C518"/>
  <c r="C445"/>
  <c r="C440"/>
  <c r="C547"/>
  <c r="C549" s="1"/>
  <c r="F610"/>
  <c r="F580"/>
  <c r="C558"/>
  <c r="C576" s="1"/>
  <c r="C528"/>
  <c r="C539" s="1"/>
  <c r="C424"/>
  <c r="C436" s="1"/>
  <c r="C375"/>
  <c r="C377" s="1"/>
  <c r="C372"/>
  <c r="C374" s="1"/>
  <c r="C369"/>
  <c r="C371" s="1"/>
  <c r="F512"/>
  <c r="F482"/>
  <c r="F621" s="1"/>
  <c r="F623" s="1"/>
  <c r="F632" s="1"/>
  <c r="F410"/>
  <c r="F404"/>
  <c r="F387"/>
  <c r="AG366"/>
  <c r="AG634" s="1"/>
  <c r="AA366"/>
  <c r="AA634" s="1"/>
  <c r="U366"/>
  <c r="U634" s="1"/>
  <c r="S128"/>
  <c r="R128"/>
  <c r="S143"/>
  <c r="R143"/>
  <c r="AI346"/>
  <c r="AH346"/>
  <c r="AG346"/>
  <c r="AA346"/>
  <c r="AJ345"/>
  <c r="AJ366" s="1"/>
  <c r="AJ634" s="1"/>
  <c r="AD345"/>
  <c r="AD366" s="1"/>
  <c r="AD634" s="1"/>
  <c r="X345"/>
  <c r="X366" s="1"/>
  <c r="X634" s="1"/>
  <c r="R625"/>
  <c r="R634" s="1"/>
  <c r="R635" s="1"/>
  <c r="R623"/>
  <c r="R632" s="1"/>
  <c r="R621"/>
  <c r="G298"/>
  <c r="F209"/>
  <c r="AL143"/>
  <c r="AK143"/>
  <c r="AJ143"/>
  <c r="AI143"/>
  <c r="AH143"/>
  <c r="AG143"/>
  <c r="AF143"/>
  <c r="AE143"/>
  <c r="AD143"/>
  <c r="AC143"/>
  <c r="AB143"/>
  <c r="AA143"/>
  <c r="Z143"/>
  <c r="Y143"/>
  <c r="W143"/>
  <c r="V143"/>
  <c r="U143"/>
  <c r="T143"/>
  <c r="Q143"/>
  <c r="P143"/>
  <c r="O143"/>
  <c r="N143"/>
  <c r="M143"/>
  <c r="L143"/>
  <c r="K143"/>
  <c r="J143"/>
  <c r="I143"/>
  <c r="H143"/>
  <c r="G143"/>
  <c r="F143"/>
  <c r="E143"/>
  <c r="D143"/>
  <c r="C143"/>
  <c r="AL128"/>
  <c r="AL348" s="1"/>
  <c r="AK128"/>
  <c r="AJ128"/>
  <c r="AI128"/>
  <c r="AH128"/>
  <c r="AH348" s="1"/>
  <c r="AG128"/>
  <c r="AF128"/>
  <c r="AE128"/>
  <c r="AD128"/>
  <c r="AC128"/>
  <c r="AB128"/>
  <c r="AA128"/>
  <c r="Z128"/>
  <c r="Y128"/>
  <c r="X128"/>
  <c r="W128"/>
  <c r="V128"/>
  <c r="U128"/>
  <c r="T128"/>
  <c r="Q128"/>
  <c r="P128"/>
  <c r="O128"/>
  <c r="N128"/>
  <c r="M128"/>
  <c r="L128"/>
  <c r="K128"/>
  <c r="J128"/>
  <c r="I128"/>
  <c r="H128"/>
  <c r="G128"/>
  <c r="F128"/>
  <c r="E128"/>
  <c r="D128"/>
  <c r="C128"/>
  <c r="Z89"/>
  <c r="Y89"/>
  <c r="S89"/>
  <c r="X623"/>
  <c r="C455"/>
  <c r="AL388"/>
  <c r="AK388"/>
  <c r="AJ388"/>
  <c r="AI388"/>
  <c r="AH388"/>
  <c r="AG388"/>
  <c r="AF388"/>
  <c r="AE388"/>
  <c r="AD388"/>
  <c r="AC388"/>
  <c r="AB388"/>
  <c r="AA388"/>
  <c r="Z388"/>
  <c r="Y388"/>
  <c r="X388"/>
  <c r="W388"/>
  <c r="V388"/>
  <c r="U388"/>
  <c r="T388"/>
  <c r="S388"/>
  <c r="R388"/>
  <c r="Q388"/>
  <c r="P388"/>
  <c r="O388"/>
  <c r="N388"/>
  <c r="M388"/>
  <c r="L388"/>
  <c r="K388"/>
  <c r="J388"/>
  <c r="I388"/>
  <c r="H388"/>
  <c r="G388"/>
  <c r="E388"/>
  <c r="D388"/>
  <c r="C388"/>
  <c r="AL615"/>
  <c r="AK615"/>
  <c r="AJ615"/>
  <c r="AI615"/>
  <c r="AH615"/>
  <c r="AG615"/>
  <c r="AF615"/>
  <c r="AE615"/>
  <c r="AD615"/>
  <c r="AC615"/>
  <c r="AB615"/>
  <c r="AA615"/>
  <c r="Z615"/>
  <c r="Y615"/>
  <c r="X615"/>
  <c r="W615"/>
  <c r="V615"/>
  <c r="U615"/>
  <c r="T615"/>
  <c r="S615"/>
  <c r="R615"/>
  <c r="Q615"/>
  <c r="P615"/>
  <c r="O615"/>
  <c r="N615"/>
  <c r="K615"/>
  <c r="J615"/>
  <c r="I615"/>
  <c r="H615"/>
  <c r="G615"/>
  <c r="E615"/>
  <c r="D615"/>
  <c r="C615"/>
  <c r="AL606"/>
  <c r="AK606"/>
  <c r="AJ606"/>
  <c r="AI606"/>
  <c r="AH606"/>
  <c r="AG606"/>
  <c r="AF606"/>
  <c r="AE606"/>
  <c r="AD606"/>
  <c r="AC606"/>
  <c r="AB606"/>
  <c r="AA606"/>
  <c r="Z606"/>
  <c r="Y606"/>
  <c r="X606"/>
  <c r="W606"/>
  <c r="V606"/>
  <c r="U606"/>
  <c r="T606"/>
  <c r="S606"/>
  <c r="R606"/>
  <c r="Q606"/>
  <c r="P606"/>
  <c r="O606"/>
  <c r="N606"/>
  <c r="K606"/>
  <c r="J606"/>
  <c r="I606"/>
  <c r="H606"/>
  <c r="G606"/>
  <c r="E606"/>
  <c r="D606"/>
  <c r="C606"/>
  <c r="AL593"/>
  <c r="AK593"/>
  <c r="AJ593"/>
  <c r="AI593"/>
  <c r="AH593"/>
  <c r="AG593"/>
  <c r="AF593"/>
  <c r="AE593"/>
  <c r="AD593"/>
  <c r="AC593"/>
  <c r="AB593"/>
  <c r="AA593"/>
  <c r="Z593"/>
  <c r="Y593"/>
  <c r="X593"/>
  <c r="W593"/>
  <c r="V593"/>
  <c r="U593"/>
  <c r="T593"/>
  <c r="S593"/>
  <c r="R593"/>
  <c r="Q593"/>
  <c r="P593"/>
  <c r="O593"/>
  <c r="N593"/>
  <c r="M593"/>
  <c r="L593"/>
  <c r="K593"/>
  <c r="J593"/>
  <c r="I593"/>
  <c r="H593"/>
  <c r="G593"/>
  <c r="F593"/>
  <c r="E593"/>
  <c r="D593"/>
  <c r="C593"/>
  <c r="AL588"/>
  <c r="AK588"/>
  <c r="AJ588"/>
  <c r="AI588"/>
  <c r="AH588"/>
  <c r="AG588"/>
  <c r="AF588"/>
  <c r="AE588"/>
  <c r="AD588"/>
  <c r="AC588"/>
  <c r="AB588"/>
  <c r="AA588"/>
  <c r="Z588"/>
  <c r="Y588"/>
  <c r="X588"/>
  <c r="W588"/>
  <c r="V588"/>
  <c r="U588"/>
  <c r="T588"/>
  <c r="S588"/>
  <c r="R588"/>
  <c r="Q588"/>
  <c r="P588"/>
  <c r="O588"/>
  <c r="N588"/>
  <c r="K588"/>
  <c r="J588"/>
  <c r="I588"/>
  <c r="H588"/>
  <c r="G588"/>
  <c r="E588"/>
  <c r="D588"/>
  <c r="C588"/>
  <c r="AL576"/>
  <c r="AK576"/>
  <c r="AJ576"/>
  <c r="AI576"/>
  <c r="AH576"/>
  <c r="AG576"/>
  <c r="AF576"/>
  <c r="AE576"/>
  <c r="AD576"/>
  <c r="AC576"/>
  <c r="AB576"/>
  <c r="AA576"/>
  <c r="Z576"/>
  <c r="Y576"/>
  <c r="X576"/>
  <c r="W576"/>
  <c r="V576"/>
  <c r="U576"/>
  <c r="T576"/>
  <c r="S576"/>
  <c r="R576"/>
  <c r="Q576"/>
  <c r="P576"/>
  <c r="O576"/>
  <c r="N576"/>
  <c r="K576"/>
  <c r="H576"/>
  <c r="G576"/>
  <c r="E576"/>
  <c r="D576"/>
  <c r="AL556"/>
  <c r="AK556"/>
  <c r="AJ556"/>
  <c r="AI556"/>
  <c r="AH556"/>
  <c r="AG556"/>
  <c r="AF556"/>
  <c r="AE556"/>
  <c r="AD556"/>
  <c r="AC556"/>
  <c r="AB556"/>
  <c r="AA556"/>
  <c r="Z556"/>
  <c r="Y556"/>
  <c r="X556"/>
  <c r="W556"/>
  <c r="V556"/>
  <c r="U556"/>
  <c r="T556"/>
  <c r="S556"/>
  <c r="R556"/>
  <c r="Q556"/>
  <c r="P556"/>
  <c r="O556"/>
  <c r="N556"/>
  <c r="K556"/>
  <c r="J556"/>
  <c r="I556"/>
  <c r="H556"/>
  <c r="G556"/>
  <c r="E556"/>
  <c r="D556"/>
  <c r="AL539"/>
  <c r="AK539"/>
  <c r="AJ539"/>
  <c r="AI539"/>
  <c r="AH539"/>
  <c r="AG539"/>
  <c r="AF539"/>
  <c r="AE539"/>
  <c r="AD539"/>
  <c r="AC539"/>
  <c r="AB539"/>
  <c r="AA539"/>
  <c r="Z539"/>
  <c r="Y539"/>
  <c r="X539"/>
  <c r="W539"/>
  <c r="V539"/>
  <c r="U539"/>
  <c r="T539"/>
  <c r="S539"/>
  <c r="R539"/>
  <c r="Q539"/>
  <c r="P539"/>
  <c r="O539"/>
  <c r="N539"/>
  <c r="M539"/>
  <c r="L539"/>
  <c r="K539"/>
  <c r="H539"/>
  <c r="G539"/>
  <c r="E539"/>
  <c r="AL523"/>
  <c r="AK523"/>
  <c r="AJ523"/>
  <c r="AI523"/>
  <c r="AH523"/>
  <c r="AG523"/>
  <c r="AF523"/>
  <c r="AE523"/>
  <c r="AD523"/>
  <c r="AC523"/>
  <c r="AB523"/>
  <c r="AA523"/>
  <c r="Z523"/>
  <c r="Y523"/>
  <c r="X523"/>
  <c r="W523"/>
  <c r="V523"/>
  <c r="U523"/>
  <c r="T523"/>
  <c r="S523"/>
  <c r="R523"/>
  <c r="Q523"/>
  <c r="P523"/>
  <c r="O523"/>
  <c r="N523"/>
  <c r="K523"/>
  <c r="J523"/>
  <c r="I523"/>
  <c r="H523"/>
  <c r="G523"/>
  <c r="E523"/>
  <c r="F595"/>
  <c r="F606" s="1"/>
  <c r="C592"/>
  <c r="F561"/>
  <c r="F541"/>
  <c r="F556" s="1"/>
  <c r="F525"/>
  <c r="F539" s="1"/>
  <c r="C515"/>
  <c r="C509"/>
  <c r="AL505"/>
  <c r="AK505"/>
  <c r="AJ505"/>
  <c r="AI505"/>
  <c r="AH505"/>
  <c r="AG505"/>
  <c r="AF505"/>
  <c r="AE505"/>
  <c r="AD505"/>
  <c r="AC505"/>
  <c r="AB505"/>
  <c r="AA505"/>
  <c r="Z505"/>
  <c r="Y505"/>
  <c r="X505"/>
  <c r="W505"/>
  <c r="V505"/>
  <c r="U505"/>
  <c r="T505"/>
  <c r="S505"/>
  <c r="R505"/>
  <c r="Q505"/>
  <c r="P505"/>
  <c r="O505"/>
  <c r="N505"/>
  <c r="M505"/>
  <c r="L505"/>
  <c r="K505"/>
  <c r="J505"/>
  <c r="I505"/>
  <c r="H505"/>
  <c r="G505"/>
  <c r="F505"/>
  <c r="D505"/>
  <c r="C505"/>
  <c r="C504"/>
  <c r="AL500"/>
  <c r="AK500"/>
  <c r="AJ500"/>
  <c r="AI500"/>
  <c r="AH500"/>
  <c r="AG500"/>
  <c r="AF500"/>
  <c r="AE500"/>
  <c r="AD500"/>
  <c r="AC500"/>
  <c r="AB500"/>
  <c r="AA500"/>
  <c r="Z500"/>
  <c r="Y500"/>
  <c r="X500"/>
  <c r="W500"/>
  <c r="V500"/>
  <c r="U500"/>
  <c r="T500"/>
  <c r="S500"/>
  <c r="R500"/>
  <c r="Q500"/>
  <c r="P500"/>
  <c r="O500"/>
  <c r="N500"/>
  <c r="K500"/>
  <c r="H500"/>
  <c r="G500"/>
  <c r="E500"/>
  <c r="AL472"/>
  <c r="AK472"/>
  <c r="AJ472"/>
  <c r="AI472"/>
  <c r="AH472"/>
  <c r="AG472"/>
  <c r="AF472"/>
  <c r="AE472"/>
  <c r="AD472"/>
  <c r="AC472"/>
  <c r="AB472"/>
  <c r="AA472"/>
  <c r="Z472"/>
  <c r="Y472"/>
  <c r="X472"/>
  <c r="W472"/>
  <c r="V472"/>
  <c r="U472"/>
  <c r="T472"/>
  <c r="S472"/>
  <c r="R472"/>
  <c r="Q472"/>
  <c r="P472"/>
  <c r="O472"/>
  <c r="N472"/>
  <c r="M472"/>
  <c r="L472"/>
  <c r="K472"/>
  <c r="J472"/>
  <c r="I472"/>
  <c r="H472"/>
  <c r="G472"/>
  <c r="E472"/>
  <c r="D472"/>
  <c r="C472"/>
  <c r="F468"/>
  <c r="C465"/>
  <c r="AL461"/>
  <c r="AK461"/>
  <c r="AJ461"/>
  <c r="AI461"/>
  <c r="AH461"/>
  <c r="AG461"/>
  <c r="AF461"/>
  <c r="AE461"/>
  <c r="AD461"/>
  <c r="AC461"/>
  <c r="AB461"/>
  <c r="AA461"/>
  <c r="Z461"/>
  <c r="Y461"/>
  <c r="X461"/>
  <c r="W461"/>
  <c r="V461"/>
  <c r="U461"/>
  <c r="T461"/>
  <c r="S461"/>
  <c r="R461"/>
  <c r="Q461"/>
  <c r="P461"/>
  <c r="O461"/>
  <c r="N461"/>
  <c r="M461"/>
  <c r="L461"/>
  <c r="K461"/>
  <c r="J461"/>
  <c r="I461"/>
  <c r="H461"/>
  <c r="G461"/>
  <c r="F461"/>
  <c r="D461"/>
  <c r="C461"/>
  <c r="C460"/>
  <c r="G455"/>
  <c r="E455"/>
  <c r="D455"/>
  <c r="F452"/>
  <c r="F455" s="1"/>
  <c r="AL436"/>
  <c r="AK436"/>
  <c r="AJ436"/>
  <c r="AI436"/>
  <c r="AH436"/>
  <c r="AG436"/>
  <c r="AF436"/>
  <c r="AE436"/>
  <c r="AD436"/>
  <c r="AC436"/>
  <c r="AB436"/>
  <c r="AA436"/>
  <c r="Z436"/>
  <c r="Y436"/>
  <c r="X436"/>
  <c r="W436"/>
  <c r="V436"/>
  <c r="U436"/>
  <c r="T436"/>
  <c r="S436"/>
  <c r="R436"/>
  <c r="Q436"/>
  <c r="P436"/>
  <c r="O436"/>
  <c r="N436"/>
  <c r="K436"/>
  <c r="J436"/>
  <c r="I436"/>
  <c r="H436"/>
  <c r="G436"/>
  <c r="E436"/>
  <c r="D436"/>
  <c r="C432"/>
  <c r="F427"/>
  <c r="F436" s="1"/>
  <c r="Z455"/>
  <c r="Y455"/>
  <c r="X455"/>
  <c r="W455"/>
  <c r="V455"/>
  <c r="U455"/>
  <c r="T455"/>
  <c r="S455"/>
  <c r="R455"/>
  <c r="Q455"/>
  <c r="P455"/>
  <c r="O455"/>
  <c r="N455"/>
  <c r="K455"/>
  <c r="J455"/>
  <c r="I455"/>
  <c r="H455"/>
  <c r="F418"/>
  <c r="F413"/>
  <c r="F422" s="1"/>
  <c r="AL411"/>
  <c r="AK411"/>
  <c r="AJ411"/>
  <c r="AI411"/>
  <c r="AH411"/>
  <c r="AG411"/>
  <c r="AF411"/>
  <c r="AE411"/>
  <c r="AD411"/>
  <c r="AC411"/>
  <c r="AB411"/>
  <c r="AA411"/>
  <c r="Z411"/>
  <c r="Y411"/>
  <c r="X411"/>
  <c r="W411"/>
  <c r="V411"/>
  <c r="U411"/>
  <c r="T411"/>
  <c r="S411"/>
  <c r="R411"/>
  <c r="Q411"/>
  <c r="P411"/>
  <c r="O411"/>
  <c r="N411"/>
  <c r="K411"/>
  <c r="J411"/>
  <c r="I411"/>
  <c r="H411"/>
  <c r="F388"/>
  <c r="AL383"/>
  <c r="AK383"/>
  <c r="AJ383"/>
  <c r="AI383"/>
  <c r="AH383"/>
  <c r="AG383"/>
  <c r="AG616" s="1"/>
  <c r="AG619" s="1"/>
  <c r="AG628" s="1"/>
  <c r="AF383"/>
  <c r="AE383"/>
  <c r="AD383"/>
  <c r="AC383"/>
  <c r="AB383"/>
  <c r="AA383"/>
  <c r="Z383"/>
  <c r="Y383"/>
  <c r="X383"/>
  <c r="W383"/>
  <c r="V383"/>
  <c r="U383"/>
  <c r="T383"/>
  <c r="Q383"/>
  <c r="P383"/>
  <c r="O383"/>
  <c r="N383"/>
  <c r="M383"/>
  <c r="L383"/>
  <c r="K383"/>
  <c r="K616" s="1"/>
  <c r="J383"/>
  <c r="I383"/>
  <c r="H383"/>
  <c r="G383"/>
  <c r="F383"/>
  <c r="S383"/>
  <c r="R383"/>
  <c r="D383"/>
  <c r="C382"/>
  <c r="AL378"/>
  <c r="AL616" s="1"/>
  <c r="AK378"/>
  <c r="AJ378"/>
  <c r="AI378"/>
  <c r="AH378"/>
  <c r="AH616" s="1"/>
  <c r="AG378"/>
  <c r="AF378"/>
  <c r="AF616" s="1"/>
  <c r="AE378"/>
  <c r="AE616"/>
  <c r="AD378"/>
  <c r="AC378"/>
  <c r="AC616" s="1"/>
  <c r="AB378"/>
  <c r="AA378"/>
  <c r="AA616" s="1"/>
  <c r="AA619" s="1"/>
  <c r="AA628" s="1"/>
  <c r="Z378"/>
  <c r="Y378"/>
  <c r="X378"/>
  <c r="X616"/>
  <c r="W378"/>
  <c r="W616"/>
  <c r="V378"/>
  <c r="U378"/>
  <c r="U616" s="1"/>
  <c r="U619" s="1"/>
  <c r="T378"/>
  <c r="S378"/>
  <c r="S616" s="1"/>
  <c r="S619" s="1"/>
  <c r="R378"/>
  <c r="Q378"/>
  <c r="Q616" s="1"/>
  <c r="P378"/>
  <c r="O378"/>
  <c r="N378"/>
  <c r="N616"/>
  <c r="M378"/>
  <c r="L378"/>
  <c r="K378"/>
  <c r="J378"/>
  <c r="J616" s="1"/>
  <c r="J619" s="1"/>
  <c r="I378"/>
  <c r="H378"/>
  <c r="H616" s="1"/>
  <c r="G378"/>
  <c r="F378"/>
  <c r="E378"/>
  <c r="D378"/>
  <c r="D616" s="1"/>
  <c r="D619" s="1"/>
  <c r="F312"/>
  <c r="F310" s="1"/>
  <c r="F316" s="1"/>
  <c r="F222"/>
  <c r="F231" s="1"/>
  <c r="F297"/>
  <c r="F295" s="1"/>
  <c r="F298" s="1"/>
  <c r="C173"/>
  <c r="C176" s="1"/>
  <c r="C103"/>
  <c r="C100" s="1"/>
  <c r="C104" s="1"/>
  <c r="C242"/>
  <c r="C240" s="1"/>
  <c r="C248" s="1"/>
  <c r="F221"/>
  <c r="F208"/>
  <c r="Z209"/>
  <c r="Y209"/>
  <c r="X209"/>
  <c r="W209"/>
  <c r="V209"/>
  <c r="U209"/>
  <c r="T209"/>
  <c r="S209"/>
  <c r="R209"/>
  <c r="Q209"/>
  <c r="P209"/>
  <c r="O209"/>
  <c r="N209"/>
  <c r="M209"/>
  <c r="H209"/>
  <c r="E209"/>
  <c r="C247"/>
  <c r="C229"/>
  <c r="C263"/>
  <c r="C260"/>
  <c r="C32"/>
  <c r="C27"/>
  <c r="E316"/>
  <c r="D316"/>
  <c r="C316"/>
  <c r="Z298"/>
  <c r="Y298"/>
  <c r="X298"/>
  <c r="W298"/>
  <c r="V298"/>
  <c r="U298"/>
  <c r="T298"/>
  <c r="S298"/>
  <c r="R298"/>
  <c r="Q298"/>
  <c r="P298"/>
  <c r="O298"/>
  <c r="N298"/>
  <c r="K298"/>
  <c r="J298"/>
  <c r="I298"/>
  <c r="H298"/>
  <c r="E298"/>
  <c r="D298"/>
  <c r="C298"/>
  <c r="Z164"/>
  <c r="Y164"/>
  <c r="X164"/>
  <c r="W164"/>
  <c r="V164"/>
  <c r="U164"/>
  <c r="T164"/>
  <c r="S164"/>
  <c r="Q164"/>
  <c r="P164"/>
  <c r="O164"/>
  <c r="N164"/>
  <c r="K164"/>
  <c r="J164"/>
  <c r="H164"/>
  <c r="E164"/>
  <c r="D164"/>
  <c r="C164"/>
  <c r="R16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E104"/>
  <c r="D104"/>
  <c r="D176"/>
  <c r="F11"/>
  <c r="F33" s="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D89"/>
  <c r="E89"/>
  <c r="H89"/>
  <c r="I89"/>
  <c r="J89"/>
  <c r="K89"/>
  <c r="L89"/>
  <c r="M89"/>
  <c r="N89"/>
  <c r="O89"/>
  <c r="P89"/>
  <c r="Q89"/>
  <c r="T89"/>
  <c r="U89"/>
  <c r="V89"/>
  <c r="W89"/>
  <c r="C121"/>
  <c r="D121"/>
  <c r="E121"/>
  <c r="F121"/>
  <c r="G121"/>
  <c r="H121"/>
  <c r="I121"/>
  <c r="J121"/>
  <c r="K121"/>
  <c r="L121"/>
  <c r="M121"/>
  <c r="N121"/>
  <c r="O121"/>
  <c r="P121"/>
  <c r="Q121"/>
  <c r="R121"/>
  <c r="S121"/>
  <c r="T121"/>
  <c r="U121"/>
  <c r="V121"/>
  <c r="W121"/>
  <c r="X121"/>
  <c r="Y121"/>
  <c r="Z121"/>
  <c r="C155"/>
  <c r="D155"/>
  <c r="E155"/>
  <c r="F155"/>
  <c r="G155"/>
  <c r="H155"/>
  <c r="K155"/>
  <c r="L155"/>
  <c r="M155"/>
  <c r="N155"/>
  <c r="O155"/>
  <c r="P155"/>
  <c r="Q155"/>
  <c r="R155"/>
  <c r="R348" s="1"/>
  <c r="S155"/>
  <c r="T155"/>
  <c r="U155"/>
  <c r="V155"/>
  <c r="W155"/>
  <c r="X155"/>
  <c r="Y155"/>
  <c r="Z155"/>
  <c r="H316"/>
  <c r="I316"/>
  <c r="J316"/>
  <c r="K316"/>
  <c r="L316"/>
  <c r="M316"/>
  <c r="N316"/>
  <c r="O316"/>
  <c r="P316"/>
  <c r="Q316"/>
  <c r="R316"/>
  <c r="S316"/>
  <c r="T316"/>
  <c r="U316"/>
  <c r="V316"/>
  <c r="W316"/>
  <c r="W317" s="1"/>
  <c r="W346" s="1"/>
  <c r="W628" s="1"/>
  <c r="X316"/>
  <c r="Y316"/>
  <c r="Y317" s="1"/>
  <c r="Y346" s="1"/>
  <c r="Z316"/>
  <c r="AA623"/>
  <c r="AG623"/>
  <c r="AD623"/>
  <c r="AJ623"/>
  <c r="U623"/>
  <c r="AD346"/>
  <c r="F613"/>
  <c r="AB348"/>
  <c r="Z616"/>
  <c r="F583"/>
  <c r="C351"/>
  <c r="C530"/>
  <c r="X619"/>
  <c r="F444"/>
  <c r="C378"/>
  <c r="C556"/>
  <c r="I348"/>
  <c r="I350" s="1"/>
  <c r="C426"/>
  <c r="AJ346"/>
  <c r="C560"/>
  <c r="O616"/>
  <c r="O619" s="1"/>
  <c r="O625" s="1"/>
  <c r="O634" s="1"/>
  <c r="O635" s="1"/>
  <c r="AG348"/>
  <c r="AG630" s="1"/>
  <c r="AG631" s="1"/>
  <c r="AF348"/>
  <c r="AD348"/>
  <c r="AD350" s="1"/>
  <c r="AJ348"/>
  <c r="AJ630" s="1"/>
  <c r="AJ631" s="1"/>
  <c r="F500"/>
  <c r="L621"/>
  <c r="L632" s="1"/>
  <c r="F492"/>
  <c r="F521"/>
  <c r="G616"/>
  <c r="G619" s="1"/>
  <c r="L625"/>
  <c r="L634" s="1"/>
  <c r="L635" s="1"/>
  <c r="J317"/>
  <c r="J346" s="1"/>
  <c r="G317"/>
  <c r="G346" s="1"/>
  <c r="Z317"/>
  <c r="Z346" s="1"/>
  <c r="Z628" s="1"/>
  <c r="Y616"/>
  <c r="Y619" s="1"/>
  <c r="AK616"/>
  <c r="D317"/>
  <c r="D346" s="1"/>
  <c r="D628" s="1"/>
  <c r="R317"/>
  <c r="R346" s="1"/>
  <c r="U317"/>
  <c r="U346" s="1"/>
  <c r="M317"/>
  <c r="M346" s="1"/>
  <c r="AB616"/>
  <c r="AJ616"/>
  <c r="AJ619" s="1"/>
  <c r="AJ628" s="1"/>
  <c r="AG350"/>
  <c r="T616" l="1"/>
  <c r="E616"/>
  <c r="V616"/>
  <c r="X317"/>
  <c r="X346" s="1"/>
  <c r="V317"/>
  <c r="V346" s="1"/>
  <c r="V628" s="1"/>
  <c r="T317"/>
  <c r="T346" s="1"/>
  <c r="T628" s="1"/>
  <c r="P317"/>
  <c r="P346" s="1"/>
  <c r="P628" s="1"/>
  <c r="N317"/>
  <c r="N346" s="1"/>
  <c r="N628" s="1"/>
  <c r="L317"/>
  <c r="L346" s="1"/>
  <c r="H317"/>
  <c r="H346" s="1"/>
  <c r="H628" s="1"/>
  <c r="U348"/>
  <c r="E317"/>
  <c r="E346" s="1"/>
  <c r="E628" s="1"/>
  <c r="O317"/>
  <c r="O346" s="1"/>
  <c r="U350"/>
  <c r="U630"/>
  <c r="U631" s="1"/>
  <c r="U628"/>
  <c r="L624"/>
  <c r="L633" s="1"/>
  <c r="L623"/>
  <c r="G628"/>
  <c r="F348"/>
  <c r="M616"/>
  <c r="M619" s="1"/>
  <c r="P616"/>
  <c r="R616"/>
  <c r="R619" s="1"/>
  <c r="R628" s="1"/>
  <c r="AD616"/>
  <c r="AD619" s="1"/>
  <c r="AI616"/>
  <c r="F576"/>
  <c r="AA348"/>
  <c r="AE348"/>
  <c r="AI348"/>
  <c r="I621"/>
  <c r="M628"/>
  <c r="F630"/>
  <c r="F631" s="1"/>
  <c r="F350"/>
  <c r="X628"/>
  <c r="X348"/>
  <c r="X630" s="1"/>
  <c r="X631" s="1"/>
  <c r="F317"/>
  <c r="F346" s="1"/>
  <c r="F628" s="1"/>
  <c r="Q317"/>
  <c r="Q346" s="1"/>
  <c r="Q628" s="1"/>
  <c r="C317"/>
  <c r="C346" s="1"/>
  <c r="C628" s="1"/>
  <c r="J628"/>
  <c r="F616"/>
  <c r="F619" s="1"/>
  <c r="O348"/>
  <c r="O630" s="1"/>
  <c r="O631" s="1"/>
  <c r="AC348"/>
  <c r="AK348"/>
  <c r="I616"/>
  <c r="I619" s="1"/>
  <c r="O628"/>
  <c r="S317"/>
  <c r="S346" s="1"/>
  <c r="S628" s="1"/>
  <c r="I317"/>
  <c r="I346" s="1"/>
  <c r="I356" s="1"/>
  <c r="L348"/>
  <c r="L630" s="1"/>
  <c r="L631" s="1"/>
  <c r="AD628"/>
  <c r="C348"/>
  <c r="O350"/>
  <c r="I623"/>
  <c r="I632"/>
  <c r="Y628"/>
  <c r="C616"/>
  <c r="C619" s="1"/>
  <c r="R630"/>
  <c r="R631" s="1"/>
  <c r="R350"/>
  <c r="F356"/>
  <c r="C356"/>
  <c r="I628"/>
  <c r="L350"/>
  <c r="AA630"/>
  <c r="AA631" s="1"/>
  <c r="AA350"/>
  <c r="C625"/>
  <c r="C634" s="1"/>
  <c r="C635" s="1"/>
  <c r="C627"/>
  <c r="C636" s="1"/>
  <c r="F627"/>
  <c r="F636" s="1"/>
  <c r="F625"/>
  <c r="F634" s="1"/>
  <c r="F635" s="1"/>
  <c r="C630"/>
  <c r="C631" s="1"/>
  <c r="C350"/>
  <c r="L616"/>
  <c r="L619" s="1"/>
  <c r="L628" s="1"/>
  <c r="AD630"/>
  <c r="AD631" s="1"/>
  <c r="AJ350"/>
  <c r="I630"/>
  <c r="I631" s="1"/>
</calcChain>
</file>

<file path=xl/sharedStrings.xml><?xml version="1.0" encoding="utf-8"?>
<sst xmlns="http://schemas.openxmlformats.org/spreadsheetml/2006/main" count="987" uniqueCount="611">
  <si>
    <t>Кадом - Кочемирово - Заулки</t>
  </si>
  <si>
    <t xml:space="preserve">Ухолово - Ясенок - Ибердский                  </t>
  </si>
  <si>
    <t>км</t>
  </si>
  <si>
    <t>Ермишинский район</t>
  </si>
  <si>
    <t>Захаровский район</t>
  </si>
  <si>
    <t>Кадомский район</t>
  </si>
  <si>
    <t>Касимовский район</t>
  </si>
  <si>
    <t>Клепиковский район</t>
  </si>
  <si>
    <t>Кораблинский район</t>
  </si>
  <si>
    <t>Милославский район</t>
  </si>
  <si>
    <t>Михайловский район</t>
  </si>
  <si>
    <t>Пителинский  район</t>
  </si>
  <si>
    <t>Путятинский район</t>
  </si>
  <si>
    <t>Пронский район</t>
  </si>
  <si>
    <t>Рыбновский  район</t>
  </si>
  <si>
    <t>Ряжский  район</t>
  </si>
  <si>
    <t>Рязанский   район</t>
  </si>
  <si>
    <t>Сапожковский  район</t>
  </si>
  <si>
    <t>Сараевский район</t>
  </si>
  <si>
    <t>Сасовский  район</t>
  </si>
  <si>
    <t>Скопинский район</t>
  </si>
  <si>
    <t>Старожиловский  район</t>
  </si>
  <si>
    <t>Ухоловский район</t>
  </si>
  <si>
    <t>Чучковский район</t>
  </si>
  <si>
    <t>Шацкий район</t>
  </si>
  <si>
    <t>Шиловский  район</t>
  </si>
  <si>
    <t>Итого по районам</t>
  </si>
  <si>
    <t>Ремонт</t>
  </si>
  <si>
    <t xml:space="preserve">Шилово - Юшта - Санское - Погори                       </t>
  </si>
  <si>
    <t>Рязань - Ряжск - Александро-Невский - Данков - Ефремов</t>
  </si>
  <si>
    <t xml:space="preserve">Рязань - Ряжск - Александро-Невский - Данков - Ефремов </t>
  </si>
  <si>
    <t>тысяч рублей</t>
  </si>
  <si>
    <t xml:space="preserve">№          п/п </t>
  </si>
  <si>
    <t>Спасский район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</si>
  <si>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</si>
  <si>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</si>
  <si>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</si>
  <si>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</si>
  <si>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</si>
  <si>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</si>
  <si>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</si>
  <si>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</si>
  <si>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</si>
  <si>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</si>
  <si>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</si>
  <si>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</si>
  <si>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</si>
  <si>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</si>
  <si>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</si>
  <si>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</si>
  <si>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</si>
  <si>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</si>
  <si>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</si>
  <si>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</si>
  <si>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</si>
  <si>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</si>
  <si>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</si>
  <si>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</si>
  <si>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</si>
  <si>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1.1.</t>
  </si>
  <si>
    <t>1.3.</t>
  </si>
  <si>
    <t>1.4.</t>
  </si>
  <si>
    <t>1.5.</t>
  </si>
  <si>
    <t>2.2.</t>
  </si>
  <si>
    <t>2.3.</t>
  </si>
  <si>
    <t>3.1.</t>
  </si>
  <si>
    <t>3.2.</t>
  </si>
  <si>
    <t>4.1.</t>
  </si>
  <si>
    <t>4.2.</t>
  </si>
  <si>
    <t>4.3.</t>
  </si>
  <si>
    <t>5.1.</t>
  </si>
  <si>
    <t>5.2.</t>
  </si>
  <si>
    <t>6.1.</t>
  </si>
  <si>
    <t>6.2.</t>
  </si>
  <si>
    <t>6.3.</t>
  </si>
  <si>
    <t>7.1.</t>
  </si>
  <si>
    <t>7.2.</t>
  </si>
  <si>
    <t>7.3.</t>
  </si>
  <si>
    <t>7.4.</t>
  </si>
  <si>
    <t>7.5.</t>
  </si>
  <si>
    <t>7.7.</t>
  </si>
  <si>
    <t>8.1.</t>
  </si>
  <si>
    <t>8.2.</t>
  </si>
  <si>
    <t>8.4.</t>
  </si>
  <si>
    <t>9.1.</t>
  </si>
  <si>
    <t>9.2.</t>
  </si>
  <si>
    <t>9.3.</t>
  </si>
  <si>
    <t>9.4.</t>
  </si>
  <si>
    <t>10.2.</t>
  </si>
  <si>
    <t>10.4.</t>
  </si>
  <si>
    <t>10.7.</t>
  </si>
  <si>
    <t>11.1.</t>
  </si>
  <si>
    <t>11.2.</t>
  </si>
  <si>
    <t>11.3.</t>
  </si>
  <si>
    <t>12.1.</t>
  </si>
  <si>
    <t>12.2.</t>
  </si>
  <si>
    <t>12.3.</t>
  </si>
  <si>
    <t>13.1.</t>
  </si>
  <si>
    <t>13.3.</t>
  </si>
  <si>
    <t>13.5.</t>
  </si>
  <si>
    <t>13.6.</t>
  </si>
  <si>
    <t>14.1.</t>
  </si>
  <si>
    <t>14.3.</t>
  </si>
  <si>
    <t>14.4.</t>
  </si>
  <si>
    <t>14.5.</t>
  </si>
  <si>
    <t>14.6.</t>
  </si>
  <si>
    <t>15.1.</t>
  </si>
  <si>
    <t>15.2.</t>
  </si>
  <si>
    <t>15.3.</t>
  </si>
  <si>
    <t>16.2.</t>
  </si>
  <si>
    <t>16.4.</t>
  </si>
  <si>
    <t>17.1.</t>
  </si>
  <si>
    <t>17.4.</t>
  </si>
  <si>
    <t>17.5.</t>
  </si>
  <si>
    <t>18.1.</t>
  </si>
  <si>
    <t>18.2.</t>
  </si>
  <si>
    <t>18.3.</t>
  </si>
  <si>
    <t>18.4.</t>
  </si>
  <si>
    <t>19.2.</t>
  </si>
  <si>
    <t>19.4.</t>
  </si>
  <si>
    <t>19.5.</t>
  </si>
  <si>
    <t>19.6.</t>
  </si>
  <si>
    <t>19.7.</t>
  </si>
  <si>
    <t>20.2.</t>
  </si>
  <si>
    <t>20.6.</t>
  </si>
  <si>
    <t>20.7.</t>
  </si>
  <si>
    <t>20.8.</t>
  </si>
  <si>
    <t>21.1.</t>
  </si>
  <si>
    <t>21.2.</t>
  </si>
  <si>
    <t>21.3.</t>
  </si>
  <si>
    <t>21.4.</t>
  </si>
  <si>
    <t>22.3.</t>
  </si>
  <si>
    <t>22.4.</t>
  </si>
  <si>
    <t>23.1.</t>
  </si>
  <si>
    <t>23.2.</t>
  </si>
  <si>
    <t>23.3.</t>
  </si>
  <si>
    <t>23.4.</t>
  </si>
  <si>
    <t>23.5.</t>
  </si>
  <si>
    <t>24.1.</t>
  </si>
  <si>
    <t>24.2.</t>
  </si>
  <si>
    <t>24.4.</t>
  </si>
  <si>
    <t>24.5.</t>
  </si>
  <si>
    <t>24.6.</t>
  </si>
  <si>
    <t>24.7.</t>
  </si>
  <si>
    <t>25.1.</t>
  </si>
  <si>
    <t>25.2.</t>
  </si>
  <si>
    <t>25.4.</t>
  </si>
  <si>
    <t>25.6.</t>
  </si>
  <si>
    <t>Итого по району</t>
  </si>
  <si>
    <t>1.2.</t>
  </si>
  <si>
    <t>1.6.</t>
  </si>
  <si>
    <t>2.1.</t>
  </si>
  <si>
    <t>6.4.</t>
  </si>
  <si>
    <t>7.6.</t>
  </si>
  <si>
    <t>13.2.</t>
  </si>
  <si>
    <t>16.3.</t>
  </si>
  <si>
    <t>17.3.</t>
  </si>
  <si>
    <t>20.4.</t>
  </si>
  <si>
    <t>22.1.</t>
  </si>
  <si>
    <t>24.3.</t>
  </si>
  <si>
    <t>25.3.</t>
  </si>
  <si>
    <t>25.5.</t>
  </si>
  <si>
    <t>Проектно-изыскательские работы и прочие затраты</t>
  </si>
  <si>
    <t>2.5.</t>
  </si>
  <si>
    <t>23.6.</t>
  </si>
  <si>
    <t>23.7.</t>
  </si>
  <si>
    <t>Наименование автомобильных дорог и искусственных сооружений на них</t>
  </si>
  <si>
    <t>10.1.</t>
  </si>
  <si>
    <t>13.4.</t>
  </si>
  <si>
    <t>14.2.</t>
  </si>
  <si>
    <t>16.1.</t>
  </si>
  <si>
    <t>17.2.</t>
  </si>
  <si>
    <t>18.5.</t>
  </si>
  <si>
    <t>19.1.</t>
  </si>
  <si>
    <t>19.3.</t>
  </si>
  <si>
    <t>20.3.</t>
  </si>
  <si>
    <t>22.2.</t>
  </si>
  <si>
    <t>24.8.</t>
  </si>
  <si>
    <t>25.7.</t>
  </si>
  <si>
    <t xml:space="preserve">Ряжск - Касимов - Нижний Новгород </t>
  </si>
  <si>
    <t>24.9.</t>
  </si>
  <si>
    <t>26.</t>
  </si>
  <si>
    <t>пог. м</t>
  </si>
  <si>
    <t>7.9.</t>
  </si>
  <si>
    <t>21.5.</t>
  </si>
  <si>
    <t>Александро-Невский район</t>
  </si>
  <si>
    <t>1.7.</t>
  </si>
  <si>
    <t>2.6.</t>
  </si>
  <si>
    <t>2019 год</t>
  </si>
  <si>
    <t>2020 год</t>
  </si>
  <si>
    <t>2021 год</t>
  </si>
  <si>
    <t>2022 год</t>
  </si>
  <si>
    <t>Рязань - Ряжск - Александро-Невский - Данков - Ефремов (128+000 - 146+700; 152+238 - 154+145)</t>
  </si>
  <si>
    <t>Ермишь - Мердушь - Спас-Раменье - Тупик</t>
  </si>
  <si>
    <t xml:space="preserve">Кадом - Котелино - Никольское -  граница района        </t>
  </si>
  <si>
    <t xml:space="preserve">Сасово - Восход - Кадом                       </t>
  </si>
  <si>
    <t xml:space="preserve">Касимов - Новая Деревня - Елатьма - Савостьяново - Ардабьево - Дмитриево   </t>
  </si>
  <si>
    <t>Касимов - Земское - Булгаково - Вырково - Ярыгино - Мимишкино</t>
  </si>
  <si>
    <t>Тума - Малахово - Колесниково - Акулово</t>
  </si>
  <si>
    <t xml:space="preserve">Тума - Спирино - Бусаево - Голованово   </t>
  </si>
  <si>
    <t xml:space="preserve">Клепики - Черное - Посерда   </t>
  </si>
  <si>
    <t xml:space="preserve">Пехлец - Кораблино - Скопин </t>
  </si>
  <si>
    <t>Троица - Курбатово - Юмашево</t>
  </si>
  <si>
    <t xml:space="preserve">Киндяково - Малинки - Иваньково     </t>
  </si>
  <si>
    <t>Пителино - Юрьево - граница района</t>
  </si>
  <si>
    <t>Потапьево - Пет - Станищи</t>
  </si>
  <si>
    <t>Поляки - Летники - Береговое</t>
  </si>
  <si>
    <t xml:space="preserve">Путятино - Строевское                </t>
  </si>
  <si>
    <t>Раменки - Новоселки</t>
  </si>
  <si>
    <t>Рыбное - Перекаль</t>
  </si>
  <si>
    <t>Ряжск - Касимов - Нижний Новгород</t>
  </si>
  <si>
    <t xml:space="preserve">Ряжск - Нагорное                        </t>
  </si>
  <si>
    <t>14.7.</t>
  </si>
  <si>
    <t xml:space="preserve">Морозовы Борки - Красный Угол   </t>
  </si>
  <si>
    <t>Сараи - Кривское - Муравлянка - Ягодное - Алексеевка - Троицкое</t>
  </si>
  <si>
    <t xml:space="preserve">Сараи - Бычки - Новобокино - Боголюбово   </t>
  </si>
  <si>
    <t xml:space="preserve">Муравлянка - Напольное     </t>
  </si>
  <si>
    <t xml:space="preserve">Сасово - Батьки - Шурмашь - Ключи        </t>
  </si>
  <si>
    <t>Горлово - Нагиши - Клекотки - граница Тульской области</t>
  </si>
  <si>
    <t>Пехлец - Кораблино - Скопин</t>
  </si>
  <si>
    <t xml:space="preserve">Михайлов - Голдино - Горлово - Скопин - Милославское    </t>
  </si>
  <si>
    <t xml:space="preserve">Киструс - Дегтяное - Выжелес - Кучино    </t>
  </si>
  <si>
    <t>Асташево - Музалево</t>
  </si>
  <si>
    <t>Аристово - Свиридовка</t>
  </si>
  <si>
    <t>21.6.</t>
  </si>
  <si>
    <t>21.7.</t>
  </si>
  <si>
    <t xml:space="preserve">Чучково - Церлево - граница района       </t>
  </si>
  <si>
    <t xml:space="preserve">Пертово - Мелехово                   </t>
  </si>
  <si>
    <t xml:space="preserve">Чучково - Назаровка - Протасьев Угол     </t>
  </si>
  <si>
    <t xml:space="preserve">Агишево - Федяево - Демидово                  </t>
  </si>
  <si>
    <t xml:space="preserve">Тарадеи - Кулики - Федосово                   </t>
  </si>
  <si>
    <t xml:space="preserve">Шацк - Новочернеево - Высокое - Печины   </t>
  </si>
  <si>
    <t>Юрино - Нижнее Мальцево</t>
  </si>
  <si>
    <t xml:space="preserve">Полтавка - Аделино - Мелехово  </t>
  </si>
  <si>
    <t xml:space="preserve">Фролово - Муратово  </t>
  </si>
  <si>
    <t xml:space="preserve">Борки - Свинчус  </t>
  </si>
  <si>
    <t xml:space="preserve">Ирицы - Терехово  </t>
  </si>
  <si>
    <t>Деревянно-балочный мост через р. Проня на автомобильной дороге Незнаново - Красное - Быково</t>
  </si>
  <si>
    <t>Железобетонный мост через р. Моша на автомобильной дороге Рязань - Ряжск - Александро-Невский - Данков - Ефремов</t>
  </si>
  <si>
    <t>20.9.</t>
  </si>
  <si>
    <t>15.4.</t>
  </si>
  <si>
    <t>Обход города Шацка</t>
  </si>
  <si>
    <t>Аварийно-восстановительные работы в зоне чрезвычайной ситуации на автомобильных дорогах и искусственных сооружениях на них</t>
  </si>
  <si>
    <t xml:space="preserve">От автодороги «Рязань - Ряжск - Александро-Невский - Данков - Ефремов» подъезд: Ялтуново   </t>
  </si>
  <si>
    <t xml:space="preserve">От автодороги  М-6 «Каспий» - Ильинка - Казинка - Беpезняги                     </t>
  </si>
  <si>
    <t xml:space="preserve">От автодороги  «Рязань (от села Шумашь) - Спасск-Рязанский - Ижевское - Лакаш» - Федотьево - Веретье  </t>
  </si>
  <si>
    <t xml:space="preserve">Железобетонный мост через овраг на автомобильной дороге: от автодороги  «М-5 «Урал» - Разбердеево - Устрань - Исады - Студенец» подъезд: Спасск-Рязанский </t>
  </si>
  <si>
    <t>От автодороги «Рязань - Ряжск - Александро-Невский - Данков - Ефремов» - Ибердский - граница района</t>
  </si>
  <si>
    <t>Капитальный ремонт</t>
  </si>
  <si>
    <t>Таблица № 3.2</t>
  </si>
  <si>
    <t>Железобетонный мост через р. Ранова на автомобильной дороге: от автодороги  «Рязань - Ряжск - Александро-Невский - Данков - Ефремов» - Троица - Пустотино - Нижняя Ищередь</t>
  </si>
  <si>
    <t xml:space="preserve">От автодороги                            «Рязань - Пронск - Скопин» - Новомичуринск </t>
  </si>
  <si>
    <t>Щацк - Касимов                      (2+400 - 22+400)</t>
  </si>
  <si>
    <t>Пителино - Пеньки - Темирево - Потапьевская Хохловка</t>
  </si>
  <si>
    <t>из них:</t>
  </si>
  <si>
    <t>«Калуга - Тула - Михайлов - Рязань» - центральное отделение совхоза «Заря» - Иваньково</t>
  </si>
  <si>
    <t>От автодороги М-5 «Урал» - Макеево - Петровка</t>
  </si>
  <si>
    <t>От автодороги 
«Сасово - Восход - Кадом» - Огарево-Почково - Нащи - граница района</t>
  </si>
  <si>
    <t>Берестянки - Трудолюбовка - 
Верхне-Никольское - граница района</t>
  </si>
  <si>
    <t>Киселево - Хрущево -Тырново</t>
  </si>
  <si>
    <t>Чернава -            Богородицкое - Павловка - станция Топилы</t>
  </si>
  <si>
    <t>в том числе за счет:</t>
  </si>
  <si>
    <t>федерального бюджета</t>
  </si>
  <si>
    <t>Железобетонный мост через реку Сергеевка на км 12+412 автомобильной дороги Восход - Ермишь (2+900 - 23+000)</t>
  </si>
  <si>
    <t>областного бюджета</t>
  </si>
  <si>
    <t>Милославское - Большое Подовечье - граница района</t>
  </si>
  <si>
    <t>13.8.</t>
  </si>
  <si>
    <t>13.9.</t>
  </si>
  <si>
    <t>Укрепление обочин на автомобильной дороге: от автодороги М-5 «Урал» - Рыбное - Константиново</t>
  </si>
  <si>
    <t>Рязань - Ряжск - Александро-Невский - Данков - Ефремов (97+890 - 110+173; 115+700 - 130+200)</t>
  </si>
  <si>
    <t>Ряжск - Касимов - Нижний Новгород (5+060 - 24+360)</t>
  </si>
  <si>
    <t>14.9.</t>
  </si>
  <si>
    <t>Ряжск - Касимов - Нижний Новгород (48+594 - 77+586) на участке 51+185 - 55+941, 2 пусковой комплекс</t>
  </si>
  <si>
    <t>17.8.</t>
  </si>
  <si>
    <t>Телятники - Ивановка</t>
  </si>
  <si>
    <t>Шацк - Касимов (22+869 - 39+144; 42+171 - 56+146)</t>
  </si>
  <si>
    <t xml:space="preserve">Алешино - Ямбирно (0+000 - 22+400) на участке км 5+910 - 9+910                           </t>
  </si>
  <si>
    <t>18.8.</t>
  </si>
  <si>
    <t>Железобетонный мост через р. Сасовка на автомобильной дороге Сотницыно - Верхнее Мальцево</t>
  </si>
  <si>
    <t>От автодороги 
«Сасово - Восход - Кадом» - Огарево-Почково - Нащи - граница района на участке км 5+576 - 9+576</t>
  </si>
  <si>
    <t>Сотницыно - Верхнее Мальцево</t>
  </si>
  <si>
    <t xml:space="preserve">Сасово - Батьки - Шурмашь - Ключи (1+500 - 26+500)      </t>
  </si>
  <si>
    <t>Михайлов - Голдино - Горлово - Скопин - Милославское (30+400 - 77+500; 80+480 - 93+900)</t>
  </si>
  <si>
    <t>19.8.</t>
  </si>
  <si>
    <t>город Рязань</t>
  </si>
  <si>
    <t>26.1.</t>
  </si>
  <si>
    <t>Итого по городу</t>
  </si>
  <si>
    <t>Железобетонный мост через р. Мощенка на км 10+200 автомобильной дороги Рыбное (от автодороги М-5 «Урал») - Пальные - Пионерский - Большое Жоково - граница района</t>
  </si>
  <si>
    <t>Шацк - Касимов (56+146 - 91+913) на участках км 81+023 - км 81+717; км 82+322 - 
км 82+587; км 83+297 - км 86+018</t>
  </si>
  <si>
    <t>Сапожок - Канино - Парышка - Кирилловка</t>
  </si>
  <si>
    <t>Железобетонный мост через р. Мокша на км 8+411 автомобильной дороги Сасово -                          Восход - Кадом (1+500 - 23+800)</t>
  </si>
  <si>
    <t>Мост через р. Ока на мостовом переходе через реку Ока на автодороге Спас-Клепики - Рязань</t>
  </si>
  <si>
    <t xml:space="preserve">Милославское -                      Чернава - Липяги        </t>
  </si>
  <si>
    <t xml:space="preserve">Михайлов - Голдино - Горлово - Скопин - Милославское             (94+100 - 112+000)        </t>
  </si>
  <si>
    <t>От автодороги «Рязань - Ряжск - Александро-Невский - Данков - Ефремов» подъезд: Рязанские Сады</t>
  </si>
  <si>
    <t>27.1.</t>
  </si>
  <si>
    <t>27.2.</t>
  </si>
  <si>
    <t xml:space="preserve">Рязань (от села Шумашь) - Спасск-Рязанский - Ижевское - Лакаш   </t>
  </si>
  <si>
    <t>Сапожок - Сараи - Борец - Шацк с подъездом к станции Верда</t>
  </si>
  <si>
    <t>27.</t>
  </si>
  <si>
    <t>28.</t>
  </si>
  <si>
    <t>19.9.</t>
  </si>
  <si>
    <t>16.5.</t>
  </si>
  <si>
    <t>9.5.</t>
  </si>
  <si>
    <t>18.9.</t>
  </si>
  <si>
    <t>18.11.</t>
  </si>
  <si>
    <t>Захарово - Большое Коровино - окуньково - Осово - граница Московской области в Захаровском районе Рязанской области</t>
  </si>
  <si>
    <t>Рязань - Ряжск -Александро-Невский - Данков - Ефремов (27+490 - 68+490, 68+490 - 97+890) в Старожиловском и Кораблинском районах Рязанской области</t>
  </si>
  <si>
    <t>Ряжск - Нагорное в Ряжском районе Рязанской области</t>
  </si>
  <si>
    <t>Ряжск - Касимов - Нижний Новгород (5+060 - 24+360) в Ряжском районе Рязанской области</t>
  </si>
  <si>
    <t xml:space="preserve">Устройство автобусной остановки в с. Реткино на автомобильной дороге Рязань - Ряжск - Александро-Невский - Данков - Ефремов (11+890 - 27+490) в Рязанском районе Рязанской области
</t>
  </si>
  <si>
    <t>Водопропускные трубы: на км 2+841 автомобильной дороги Сапожок - Сараи - Борец - Шацк с подъездом к станции Верда (22+400 - 80+000); на км 6+364, км 8+698 автомобильной дороги Сараи - Бычки - Новобокино - Боголюбово в Сараевском районе Рязанской области</t>
  </si>
  <si>
    <t>Чернобаево - Истье - автодорога М-5 "Урал" в Старожиловском районе Рязанской области</t>
  </si>
  <si>
    <t>27.3</t>
  </si>
  <si>
    <t>27.4</t>
  </si>
  <si>
    <t>27.5</t>
  </si>
  <si>
    <t>27.6</t>
  </si>
  <si>
    <t>27.7</t>
  </si>
  <si>
    <t>27.8</t>
  </si>
  <si>
    <t>27.9</t>
  </si>
  <si>
    <t>2023 год</t>
  </si>
  <si>
    <t>2024 год</t>
  </si>
  <si>
    <t>прогноз финансирования за счет средств федерального бюджета национального проекта "Безопасные и качественные автомобильные дороги</t>
  </si>
  <si>
    <t>Всего по мероприятиям "Капитальный ремонт" и "Ремонт"  с учетом прогноза финансирования за счет средств федерального бюджета национального проекта "Безопасные и качественные автомобильные дороги"*:</t>
  </si>
  <si>
    <t>тысяч  рублей</t>
  </si>
  <si>
    <t xml:space="preserve">От автодороги  «Рязань - Ряжск - Александро-Невский -Данков - Ефремов» - Бурминка - Мары          </t>
  </si>
  <si>
    <t>От автодороги «Восход - Ермишь» - Торопово - Азеево - Нарма</t>
  </si>
  <si>
    <t>От автодороги «Восход - Ермишь» - Власово - Вышуры</t>
  </si>
  <si>
    <t xml:space="preserve">Спас-Клепики - Рязань                (1+083 - 27+170)             </t>
  </si>
  <si>
    <t xml:space="preserve">«Калуга - Тула - Михайлов - Рязань» участок обхода города Михайлова, протяженность съездов транспортной развязки 1,7 км </t>
  </si>
  <si>
    <t>Спас-Клепики - Рязань                 (33+170 - 67+770)</t>
  </si>
  <si>
    <t>Деревянно-балочный мост через р. Солотча на автомобильной дороге Криуша - Шехмино</t>
  </si>
  <si>
    <t xml:space="preserve">Большая Журавинка -                 Марчуки 2 - граница района       </t>
  </si>
  <si>
    <t xml:space="preserve">От автодороги  «Михайлов - Голдино - Горлово - Скопин - Милославское» - Хворощевка - Делехово - станция Павелец-1 -  Кремлево - Павелец         </t>
  </si>
  <si>
    <t>Гремяки - Карповское -             Хрущево - Тырново</t>
  </si>
  <si>
    <t>От автодороги «Шацк -     Касимов» - Гридино - Новый Ункор - Высокое</t>
  </si>
  <si>
    <t>От автодороги «Шацк -   Касимов» - Красный Партизан - Ермо-Николаевка - Потапьевская Хохловка</t>
  </si>
  <si>
    <t xml:space="preserve">От  автодороги «Ряжск -           Касимов - Нижний Новгород» - Боровое» подъезд: Елизаветинка </t>
  </si>
  <si>
    <t>От автодороги «Ряжск -        Касимов - Нижний Новгород» - Нармушадь - Ерахтур</t>
  </si>
  <si>
    <t>От автодороги  «Рязань- Ряжск - Александро-Невский - Данков - Ефремов» - Боровок - Просечье - Спешнево - граница района</t>
  </si>
  <si>
    <t>Рязань - Пронск - Скопин                  (80+000 - 95+747) на участках: 
км 89+398 - км 91+398; 
км 91+398 - км 93+157; 
км 94+784 - км 95+018, 
2 пусковой комплекс: 
км 91+398 - км 93+157, 
км 94+784 - км 95+018</t>
  </si>
  <si>
    <t xml:space="preserve">Объемы  средств по объектам, планируемым к капитальному ремонту и ремонту автомобильных дорог общего пользования регионального или межмуниципального значения, в разрезе муниципальных образований Рязанской области в 2019-2024 годах          </t>
  </si>
  <si>
    <t>2023 год*</t>
  </si>
  <si>
    <t>2024 год*</t>
  </si>
  <si>
    <t>Нераспределенные средства областного бюджета</t>
  </si>
  <si>
    <t>Нераспределенные средства федерального бюджета</t>
  </si>
  <si>
    <t>24.10.</t>
  </si>
  <si>
    <t>затраты заказчика</t>
  </si>
  <si>
    <t>7.8.</t>
  </si>
  <si>
    <t>* Объекты, планируемые к капитальному ремонту и ремонту автомобильных дорог общего пользования регионального или межмуниципального значения, в разрезе муниципальных образований Рязанской области в 2023-2024 годах будут уточнены.</t>
  </si>
  <si>
    <t>27.3.</t>
  </si>
  <si>
    <t>27.4.</t>
  </si>
  <si>
    <t>Капитальный ремонт автомобильной дороги Чернава - Богородицкое - Павловка - станция Топилы в Милославском районе Рязанской области</t>
  </si>
  <si>
    <t>27.5.</t>
  </si>
  <si>
    <t>27.6.</t>
  </si>
  <si>
    <t>27.7.</t>
  </si>
  <si>
    <t>Капитальный ремонт автомобильной дороги Гребнево - Шевцово (0+000 - 2+100) в Старожиловском районе Рязанской области</t>
  </si>
  <si>
    <t>контракты на принципах контракта жизненного цикла</t>
  </si>
  <si>
    <t>От автодороги «Калуга - Тула - Михайлов -             Рязань» - Безлычное - Байдики</t>
  </si>
  <si>
    <t>Железобетонный мост через р. Ермишь на автомобильной дороге Кадом - Енкаево - граница pайона</t>
  </si>
  <si>
    <t>Железобетонный мост через р. Хупта на  автомобильной дороге Александро-Невский - Норовка</t>
  </si>
  <si>
    <t>Деревянно-балочный мост через р. Пра на автомобильной дороге Ершовские Выселки - Макарово</t>
  </si>
  <si>
    <t>Железобетонный мост через р. Ранова на автомобильной дороге:            от автодороги «Рязань - Ряжск - Александро-Невский - Данков - Ефремов» - Ибердский - граница района</t>
  </si>
  <si>
    <t xml:space="preserve">Деревянно-балочный мост через р. Мостья на автомобильной дороге:          от автодороги  «Рязань - Ряжск - Александро-Невский - Данков - Ефремов» - Троица - Пустотино - Нижняя Ищередь </t>
  </si>
  <si>
    <t>Железобетонный мост через р. Пет на автомобильной дороге:            от автодороги  «Шацк -          Касимов» - Гридино - Новый Ункор - Высокое</t>
  </si>
  <si>
    <t>Ряжск - Введеновка - Марьино - Шереметьево - автодорога М-6 «Каспий»</t>
  </si>
  <si>
    <t>Большая Алешня -                Турово - Борщевое</t>
  </si>
  <si>
    <t>Железобетонный мост через р. Ранова на автомобильной дороге Рязань - Ряжск - Александро-Невский - Данков - Ефремов</t>
  </si>
  <si>
    <t>Железобетонный мост через р. Цна на автомобильной дороге Сасово - Батьки - Шурмашь - Ключи</t>
  </si>
  <si>
    <t>Железобетонный мост через р. Мокша на км 18+411 автомобильной дороги Сасово - Восход - Кадом (1+500 - 23+800)</t>
  </si>
  <si>
    <t>Железобетонный мост через р. Клешня на автомобильной дороге Скопин - Вороновка</t>
  </si>
  <si>
    <t>Железобетонный мост через р. Аксень на автомобильной дороге Ухолово - Дегтяные         Борки - граница района</t>
  </si>
  <si>
    <t xml:space="preserve">От  автодороги                          М-5 «Урал» - Чучково </t>
  </si>
  <si>
    <t xml:space="preserve">Железобетонный мост через р. Вынца на  автомобильной дороге Чучково - Назаровка - Протасьев Угол </t>
  </si>
  <si>
    <t xml:space="preserve">От  автодороги                     М-5 «Урал» - Новоселки - Купля     </t>
  </si>
  <si>
    <t xml:space="preserve">Железобетонный мост через р. Вязовка на автомобильной дороге: от  автодороги М-5 «Урал» подъезд: Михайловка </t>
  </si>
  <si>
    <t xml:space="preserve">Железобетонный мост через р. Цна на автомобильной дороге Польное Конобеево - Завидное - Кермись </t>
  </si>
  <si>
    <t>Железобетонный мост через р. Пара на автомобильной дороге  Шилово - Юшта -               Санское - Погори</t>
  </si>
  <si>
    <t>От автодороги «Калуга - Тула - Михайлов -               Рязань» - совхоз           «Смена»  - Гладкие Выселки - Горностаевка</t>
  </si>
  <si>
    <t xml:space="preserve">Пронск - Октябрьский - Семенск - Семеновский - автодорога М-6 «Каспий»          </t>
  </si>
  <si>
    <t xml:space="preserve">Шереметьево - Дядьково - Вышгород - Наумово - Гавердово </t>
  </si>
  <si>
    <t>Устройство автобусных остановок на автомобильной дороги Рязань - Ряжск - Александро-Невский - Данков - Ефремов в Рязанской области</t>
  </si>
  <si>
    <t xml:space="preserve">От автодороги                      М-5 «Урал» -            Разбердеево - Устрань - Исады - Студенец </t>
  </si>
  <si>
    <t>Пителинский район</t>
  </si>
  <si>
    <t>Рязанский  район</t>
  </si>
  <si>
    <t>Сараевский  район</t>
  </si>
  <si>
    <t xml:space="preserve">бюджетные ассигнования дорожного фонда </t>
  </si>
  <si>
    <t>Устройство искусственного электроосвещения в населенных пунктах Павловка, Ольховка на автомобильной дороге Александро-Невский - Благие - Павловка - Дмитриевка</t>
  </si>
  <si>
    <t>Ермишь - Надежка</t>
  </si>
  <si>
    <t>Шацк - Касимов (56+146 - 91+913) на участках:                  км 81+023 - км 81+717;         км 82+322 - км 82+587;         км 83+297 - км 86+018</t>
  </si>
  <si>
    <t>Срезнево - Чурилково - Вакино - Федякино                                        1 пусковой комплекс                    км 4+327 - 7+327;                                                       2 пусковой комплекс                   км 7+327 - 10+502</t>
  </si>
  <si>
    <t>Срезнево - Чурилково - Вакино - Федякино на участке км 0+027 - 4+327</t>
  </si>
  <si>
    <t xml:space="preserve">Телятники - Ивановка </t>
  </si>
  <si>
    <t>Коготково - Корневое - Князево - станция Топилы на участке                                км 0+000 - 15+000</t>
  </si>
  <si>
    <t>Устройство искусственного электроосвещения                                в р.п. Центральный на автомобильной дороге Центральный - Поляны</t>
  </si>
  <si>
    <t>Рязань (от села Шумашь) - Спасск-Рязанский - Ижевское - Лакаш (33+000 - 110+400) на участке                                     км 62+614 - 79+853</t>
  </si>
  <si>
    <t xml:space="preserve">Устройство искусственного электроосвещения в населенных пунктах Старожилово и Соха на автомобильной дороге Акулово - Старожилово - Пронск (0+000 - 9+100; 10+800 - 26+500) </t>
  </si>
  <si>
    <t>Автомобильная дорога: от автодороги «Тамбов - Шацк»  подъезд: Кривая Лука</t>
  </si>
  <si>
    <t xml:space="preserve">бюджетные ассигнования дорожного фонда, из них: </t>
  </si>
  <si>
    <t xml:space="preserve">областного бюджета </t>
  </si>
  <si>
    <t>12.4.</t>
  </si>
  <si>
    <t>29.</t>
  </si>
  <si>
    <t>29.1.</t>
  </si>
  <si>
    <t>29.2.</t>
  </si>
  <si>
    <t>29.3.</t>
  </si>
  <si>
    <t>30.</t>
  </si>
  <si>
    <t>30.1.</t>
  </si>
  <si>
    <t>31.</t>
  </si>
  <si>
    <t>31.1.</t>
  </si>
  <si>
    <t>32.</t>
  </si>
  <si>
    <t>32.1.</t>
  </si>
  <si>
    <t>33.</t>
  </si>
  <si>
    <t>33.1.</t>
  </si>
  <si>
    <t>33.2.</t>
  </si>
  <si>
    <t>34.</t>
  </si>
  <si>
    <t>34.1.</t>
  </si>
  <si>
    <t>34.2.</t>
  </si>
  <si>
    <t>34.3.</t>
  </si>
  <si>
    <t>35.</t>
  </si>
  <si>
    <t>35.1.</t>
  </si>
  <si>
    <t>36.</t>
  </si>
  <si>
    <t>36.1.</t>
  </si>
  <si>
    <t>37.</t>
  </si>
  <si>
    <t>37.1.</t>
  </si>
  <si>
    <t>38.</t>
  </si>
  <si>
    <t>38.1.</t>
  </si>
  <si>
    <t>39.</t>
  </si>
  <si>
    <t>39.1.</t>
  </si>
  <si>
    <t>40.</t>
  </si>
  <si>
    <t>40.1.</t>
  </si>
  <si>
    <t>40.2.</t>
  </si>
  <si>
    <t>40.3.</t>
  </si>
  <si>
    <t>41.</t>
  </si>
  <si>
    <t>41.1.</t>
  </si>
  <si>
    <t>42.</t>
  </si>
  <si>
    <t>42.1.</t>
  </si>
  <si>
    <t>42.2.</t>
  </si>
  <si>
    <t>43.</t>
  </si>
  <si>
    <t>44.</t>
  </si>
  <si>
    <t>44.1.</t>
  </si>
  <si>
    <t>45.</t>
  </si>
  <si>
    <t>45.1.</t>
  </si>
  <si>
    <t>46.</t>
  </si>
  <si>
    <t>46.1.</t>
  </si>
  <si>
    <t>47.</t>
  </si>
  <si>
    <t>47.1.</t>
  </si>
  <si>
    <t>ВСЕГО</t>
  </si>
  <si>
    <t xml:space="preserve">От автодороги «Рязань - Ряжск - Александро-Невский - Данков - Ефремов» - Троица - Пустотино - Нижняя Ищередь   </t>
  </si>
  <si>
    <t>Итого</t>
  </si>
  <si>
    <t>федерального бюджета, из них</t>
  </si>
  <si>
    <t xml:space="preserve">в рамках реализации регионального проекта «Дорожная сеть», из них </t>
  </si>
  <si>
    <t>областного бюджета,               из них</t>
  </si>
  <si>
    <t xml:space="preserve">Объемы  средств по объектам, планируемым к капитальному ремонту и ремонту регионального проекта «Дорожная сеть (Рязанская область)» в рамках реализации национального проекта «Безопасные и качественные автомобильные дороги»     </t>
  </si>
  <si>
    <t>Александро-Невский -   Борисовка - Федцовка -Чернышовка</t>
  </si>
  <si>
    <t xml:space="preserve">Рыбное (от автодороги      М-5 «Урал») -  Пальные -                 Пионерский - Большое             Жоково - граница района </t>
  </si>
  <si>
    <t>Капитальный ремонт железобетонного моста через ручей Сухая Галина на км 75+120 автомобильной дороги Рязань - Пронск - Скопин (29+900 - 80+000) в Пронском районе Рязанской области</t>
  </si>
  <si>
    <t>Чернобаево - Истье - автодорога М-5 «Урал»</t>
  </si>
  <si>
    <t>Ряжский район</t>
  </si>
  <si>
    <t>обласного бюджета</t>
  </si>
  <si>
    <t>35.2.</t>
  </si>
  <si>
    <t>42.3.</t>
  </si>
  <si>
    <t>42.5.</t>
  </si>
  <si>
    <t>44.2.</t>
  </si>
  <si>
    <t>45.2.</t>
  </si>
  <si>
    <t>45.3.</t>
  </si>
  <si>
    <t>45.4.</t>
  </si>
  <si>
    <t>46.2.</t>
  </si>
  <si>
    <t>48.</t>
  </si>
  <si>
    <t>48.1.</t>
  </si>
  <si>
    <t>48.2.</t>
  </si>
  <si>
    <t>49.</t>
  </si>
  <si>
    <t>49.1.</t>
  </si>
  <si>
    <t>15.5.</t>
  </si>
  <si>
    <t xml:space="preserve">Сасово - Батьки - Шурмашь - Ключи           (1+500 - 26+500)                    на участке                                              км 2+592 - км 2+810        </t>
  </si>
  <si>
    <t>33.3.</t>
  </si>
  <si>
    <t>Милославское - Большое Подовечье - граница района на участке                           км 0+000 - 3+020                       1 пусковой комплекс</t>
  </si>
  <si>
    <t xml:space="preserve">Акулово - Старожилово - Пронск (0+000 - 9+100; 10+800 - 26+500)                              на участках                                   км 0+000 - 7+720,                   км 8+274 - 9+040,                          км 11+162 - 12+676 </t>
  </si>
  <si>
    <t>Пехлец - Кораблино - Скопин (0+000 - 6+350; 8+900 - 29+250)                      на участке                                           км 28+650 - км 29+250</t>
  </si>
  <si>
    <t>Срезнево - Чурилково - Вакино - Федякино            на участке                                      км 10+502 - 16+502</t>
  </si>
  <si>
    <t>Ряжск - Нагорное на участке                                            км 0+000 - км 10+028</t>
  </si>
  <si>
    <t xml:space="preserve">Юрино - Нижнее Мальцево                           (2+900 - 10+800) </t>
  </si>
  <si>
    <t xml:space="preserve">Чучково - Церлево - граница района                             на участке                                   км 2+710 - км 3+110      </t>
  </si>
  <si>
    <t>Польное Конобеево - Завидное - Кермись           на участках                               км 32+299 - 32+572;             км 32+897 - 33+917</t>
  </si>
  <si>
    <t>Спас-Клепики - Рязань (51+181 - 67+473)                 на участке                                          км 52+250 - 57+260</t>
  </si>
  <si>
    <t>Железобетонный мост через р. Кишня на  автомобильной дороге:         от автодороги  «Рязань 
(от села Шумашь) - Спасск-Рязанский - Ижевское - Лакаш» - Федотьево - Веретье</t>
  </si>
  <si>
    <t>Капитальный ремонт автомобильной дороги            Михайлов - Голдино - Горлово - Скопин - Милославское (30+400 - 77+500; 80+480-93+900)            в Скопинском районе Рязанской области</t>
  </si>
  <si>
    <t xml:space="preserve">бюджетные ассигнования дорожного фонда, в том числе </t>
  </si>
  <si>
    <t>Устройство искусственного электроосвещения в населенных пунктах Нижний Якимец и Ново-Тишевое на автомобильной дороге Верхний Якимец - Нижний Якимец- Новотишевое</t>
  </si>
  <si>
    <t>Устройство искусственного электроосвещения в                                   р.п. Александро-Невский на автомобильной дороге: от автодороги «Рязань - Ряжск - Александро-Невский - Данков - Ефремов» - Боровок- Просечье - Спешнево- граница района</t>
  </si>
  <si>
    <t>Устройство искусственного электроосвещения в населенных пунктах Разбердеево, Фатьяновка, Устрань, Кутуково, Аргамаково, Исады на автомобильной дороге: от автодороги М-5 «Урал» - Разбердеево - Устрань - Исады - Студенец</t>
  </si>
  <si>
    <t>10.3.</t>
  </si>
  <si>
    <t>20.1.</t>
  </si>
  <si>
    <t>20.5.</t>
  </si>
  <si>
    <t>Капитальный ремонт автомобильной дороги обход рабочего поселка Кадом в Кадомском районе Рязанской области</t>
  </si>
  <si>
    <t>Ремонт автомобильной дороги Ряжск-Касимов-Нижний Новгород (177+513 - 192+100; 194+900 - 229+100) в Касимовском районе Рязанской области</t>
  </si>
  <si>
    <t>27.8.</t>
  </si>
  <si>
    <t>27.9.</t>
  </si>
  <si>
    <t>27.10.</t>
  </si>
  <si>
    <t>26.2.</t>
  </si>
  <si>
    <t>48.3.</t>
  </si>
  <si>
    <t>27.11.</t>
  </si>
  <si>
    <t>27.12.</t>
  </si>
  <si>
    <t>27.13.</t>
  </si>
  <si>
    <t>27.14.</t>
  </si>
  <si>
    <t>27.15.</t>
  </si>
  <si>
    <t>Устройство искусственного электроосвещения на автомобильных дорогах регионального и межмуниципального значения в Александро-Невском районе Рязанской области</t>
  </si>
  <si>
    <t>Капитальный ремонт автомобильной дороги Чучково - Назаровка - Протасьев Угол в Чучковском районе</t>
  </si>
  <si>
    <t>Обход города Спасск-Рязанский</t>
  </si>
  <si>
    <t>Сотницыно - Верхнее Мальцево на участке         км 0+000 - км 0+276</t>
  </si>
  <si>
    <t>5.3.</t>
  </si>
  <si>
    <t>24.11.</t>
  </si>
  <si>
    <t xml:space="preserve">От автодороги «Сапожок - Сараи - Борец - Шацк с подъездом к станции Верда» - Березняки - Никольское - Красное - Красная Яблонька              </t>
  </si>
  <si>
    <t>33.4.</t>
  </si>
  <si>
    <t>33.5.</t>
  </si>
  <si>
    <t>35.3.</t>
  </si>
  <si>
    <t>35.4.</t>
  </si>
  <si>
    <t>36.2.</t>
  </si>
  <si>
    <t>42.4</t>
  </si>
  <si>
    <t>42.6.</t>
  </si>
  <si>
    <t>43.1</t>
  </si>
  <si>
    <t>44.3.</t>
  </si>
  <si>
    <t>44.4.</t>
  </si>
  <si>
    <t>44.5.</t>
  </si>
  <si>
    <t>46.3.</t>
  </si>
  <si>
    <t>46.4.</t>
  </si>
  <si>
    <t>46.5.</t>
  </si>
  <si>
    <t>47.2.</t>
  </si>
  <si>
    <t>47.3.</t>
  </si>
  <si>
    <t>47.4.</t>
  </si>
  <si>
    <t>47.5.</t>
  </si>
  <si>
    <t>50.</t>
  </si>
  <si>
    <t>50.1.</t>
  </si>
  <si>
    <t>50.2.</t>
  </si>
  <si>
    <t>50.3.</t>
  </si>
  <si>
    <t>51.</t>
  </si>
  <si>
    <t>51.1.</t>
  </si>
  <si>
    <t>51.2.</t>
  </si>
  <si>
    <t>27.16.</t>
  </si>
  <si>
    <t>От автодороги М-5 «Урал» - Польное Ялтуново на участке км 0+050 - 4+550</t>
  </si>
  <si>
    <t xml:space="preserve">От автодороги  «Рыбное (от автодороги                      М-5 «Урал») - Пальные -  Пионерский - Большое Жоково - граница                района» -  поселок Комсомольский  - Борисовское           </t>
  </si>
  <si>
    <t>Ремонт автомобильной дороги: от автодороги «Ряжск - Касимов - Нижний Новгород» - Кольдюки - Любовниково в Касимовском районе Рязанской области</t>
  </si>
  <si>
    <t>Капитальный ремонт автомобильной дороги: от автодороги «Рязань (от села Шумашь) - Спасск-Рязанский - Ижевское - Лакаш» - Федотьево - Веретье в Спасском районе</t>
  </si>
  <si>
    <t>От автодороги «Шереметьево -                         Дядьково - Вышгород - Наумово - Гавердово» подъезд: центральная усадьба «Вышгородский»</t>
  </si>
  <si>
    <t xml:space="preserve">Капитальный ремонт автомобильной дороги Веретье - Кидусово - Бельское в Спасском районе </t>
  </si>
  <si>
    <t>Захарово - Большое Коровино - Окуньково - Осово - граница Московской области на участках                                км 4+937 - км 7+887;                        км 10+138 - км 11+303</t>
  </si>
  <si>
    <t xml:space="preserve">Сасово - Восход - Кадом (23+800 - 54+200) на участках км 25+700 - 27+300; км 27+400 - 27+600; км 28+600 - 29+500; км 30+400 - 33+000 </t>
  </si>
  <si>
    <t xml:space="preserve">От автодороги М-6 «Каспий» - Грязное - Поздное на участках              км 0+080 - 8+520;                   км 9+920 - 10+720;                    км 11+120 - 13+000 </t>
  </si>
  <si>
    <t>Рязань (от села Шумашь) - Спасск-Рязанский - Ижевское - Лакаш                           (7+000 - 33+000)                    на участке                              км 8+650 - 13+927</t>
  </si>
  <si>
    <t xml:space="preserve">От автодороги «Шереметьево -                         Дядьково - Вышгород - Наумово - Гавердово» подьезд: Новоселки на участке км 0+016 - 2+166 </t>
  </si>
  <si>
    <t>От автодороги                    «Михайлов - Голдино - Горлово  - Скопин - Милославское» - Хворощевка - Делехово - станция Павелец-1 - Кремлево - Павелец</t>
  </si>
  <si>
    <t>Касимов - Новая Деревня - Елатьма - Савостьяново - Ардабьево - Дмитриево на участках                                  км 3+900 - км 6+900;                       км 29+586 - км 30+176;     км 38+300 - км 42+400,             2 пусковой комплекс             км 3+900 - км 6+900</t>
  </si>
  <si>
    <t>Устройство искусственного электроосвещения в                д. Лужки на автомобильной дороге Рязань - Ряжск - Александро-Невский - Данков - Ефремов            (68+490 - 97+890)</t>
  </si>
  <si>
    <t xml:space="preserve">Устройство искусственного электроосвещения и светофорного объекта         на км 89+360 автомобильной дороги Рязань - Ряжск - Александро-Невский - Данков - Ефремов                 (68+490 - 97+980) </t>
  </si>
  <si>
    <t>Михайлов - Голдино - Горлово - Скопин - Милославское                        (0+000 - 30+400)</t>
  </si>
  <si>
    <t xml:space="preserve">От автодороги М-5 «Урал» подъезд: Большая Екатериновка  </t>
  </si>
  <si>
    <t xml:space="preserve">От автодороги «Рязань - Пронск - Скопин» -            Гагино - Последово - Воскресенка     </t>
  </si>
  <si>
    <t>Акулово - Старожилово - Пронск (26+500 - 43+200) на участках                         км 27+160 - км 30+660;           км 38+150 - км 41+650</t>
  </si>
  <si>
    <t>Устройство автобусной остановки в с. Реткино на автомобильной дороге Рязань - Ряжск - Александро-Невский - Данков - Ефремов                    (11+890 - 27+490)</t>
  </si>
  <si>
    <t xml:space="preserve">Ряжск - Касимов - Нижний Новгород (48+594 - 77+586)                                         на участке                              км 51+185 - 55+941 
</t>
  </si>
  <si>
    <t xml:space="preserve">Кутловы Борки -               Желобово - Красная Вершина - Красный Озерок                   </t>
  </si>
  <si>
    <t>Польное Конобеево - Завидное - Кермись           на участках                        км 32+299 - 32+572;                    км 32+897 - 33+917</t>
  </si>
  <si>
    <t>От автодороги               «Кораблино - Аманово» - Моловка - Строилово</t>
  </si>
  <si>
    <t>Ряжск - Касимов - Нижний Новгород (177+513 - 192+100; 194+900 - 229+100)                                на участке                          км 182+130 - 188+650</t>
  </si>
  <si>
    <t>Устройство искусственного электроосвещения в                д. Лужки на автомобильной дороге Рязань - Ряжск - Александро-Невский - Данков - Ефремов                     (68+490 - 97+890)</t>
  </si>
  <si>
    <t xml:space="preserve">Устройство искусственного электроосвещения и светофорного объекта         на км 89+360 автомобильной дороги Рязань - Ряжск - Александро-Невский - Данков - Ефремов              (68+490 - 97+980) </t>
  </si>
  <si>
    <t>Акулово - Старожилово - Пронск (26+500 - 43+200) на участках                         км 27+160 -  км 30+660;          км 38+150 - км 41+650</t>
  </si>
  <si>
    <t>Алешино - Ямбирно                (0+000 - 22+400)                            на участке                               км 5+910 - 9+910</t>
  </si>
  <si>
    <t>Сасово - Восход - Кадом (1+500 - 23+800)                                  на участке                                  км 10+900 - км 18+200,          2 пусковой комплекс          км 14+600 - км 18+200</t>
  </si>
  <si>
    <t>Рязань (от села Шумашь) - Спасск-Рязанский - Ижевское - Лакаш                   (33+000 - 110+400)                   на участке                                      км 62+614 - 79+853</t>
  </si>
  <si>
    <t xml:space="preserve">Рязань (от села Шумашь) - Спасск-Рязанский - Ижевское - Лакаш                      (33+000 - 110+400)                  на участке                                        км 84+700 - 110+400 </t>
  </si>
  <si>
    <t>Москва - Егорьевск -              Тума - Касимов                            (158+300 - 231+470)                           4 пусковой комплекс             на участке                                     км 216+437 - км 221+437,             5 пусковой комплекс            на участке                                           км 221+437 - км 226+284</t>
  </si>
  <si>
    <t>Ухолово - Богородицкое - Крещено Гаи на участке          км 15+600 - 20+800</t>
  </si>
  <si>
    <t>Ухолово - Богородицкое - Крещено Гаи на участке            км 12+596 - 15+596</t>
  </si>
  <si>
    <t xml:space="preserve">Ухолово - Богородицкое - Крещено Гаи на участке               км 0+000 - 12+596 </t>
  </si>
  <si>
    <t>** Объекты, финансируемые в соответствии с пунктом 4.1 статьи 179.4 Бюджетного кодекса Российской Федерации.</t>
  </si>
  <si>
    <t xml:space="preserve">*** Средства направляются на выполнение работ на принципах контракта жизненного цикла. </t>
  </si>
  <si>
    <t>От автодороги М-6 «Каспий» - Виленка - Каморино на участке                 км 6+695 -                                км 10+695**</t>
  </si>
  <si>
    <t>Железобетонный мост через ручей на км 109+800 автомобильной дороги Рязань (от села Шумашь) - Спасск-Рязанский - Ижевское - Лакаш</t>
  </si>
  <si>
    <t>Наплавной мост через              р. Ока на автомобильной дороге: от автодороги        М-5 «Урал» - Собчаково - Троица - Спасск-Рязанский, 1 пусковой комплекс**</t>
  </si>
  <si>
    <t>От автодороги «Сапожок - Сараи - Борец - Шацк с подъездом к станции Верда» - центральная усадьба колхоза имени Димитрова **</t>
  </si>
  <si>
    <t>Искусственное электрическое освещение на автомобильной дороге «Мостовой переход через реку Ока на автомобильной дороге Спас-Клепики - Рязань» на участке - мост через реку Ока</t>
  </si>
  <si>
    <t>Устройство искусственного электроосвещения в                   с. Мураевня на автомоблиьной дороге Южный - Мураевня - дом-музей Семенова-Тян-Шанского в Милославском районе</t>
  </si>
  <si>
    <t>Устройство искуственного электроосвещения на автомобильных дорогах по улицам г. Ряжска</t>
  </si>
  <si>
    <t>Устройство искусственного электроосвещения в                   с. Александрово на автомобильной дороге: от автодороги М-5 «Урал» подъезд: село Александрово - станция Зеленево в Рязанском районе</t>
  </si>
  <si>
    <t>Устройство искусственного электроосвещения в населенных пунктах Нижний Якимец и Ново-Тишевое на автомобильной дороге Верхний Якимец - Нижний Якимец- Новотишевое***</t>
  </si>
  <si>
    <t>Устройство искусственного электроосвещения в                                   р.п. Александро-Невский на автомобильной дороге: от автодороги «Рязань - Ряжск - Александро-Невский - Данков - Ефремов» - Боровок- Просечье - Спешнево- граница района***</t>
  </si>
  <si>
    <t>Рязань - Ряжск - Александро-Невский - Данков - Ефремов                  (68+490 - 97+890)                     на участках                                  км 68-490 - км 71+235;            км 73+975 - км 79+794***</t>
  </si>
  <si>
    <t>Милославское - Чернава - Липяги на участке            км 20+405 - 25+605</t>
  </si>
  <si>
    <t>Спас-Клепики - Рязань (36+958 - 51+181)                        на участке                                     км 36+958 - 40+116**</t>
  </si>
  <si>
    <t>От автодороги «Спас-Клепики - Рязань» подъезд: Агро-Пустынь (2+500 - 3+777)***</t>
  </si>
  <si>
    <t xml:space="preserve">От автодороги «Спас-Клепики - Рязань» подъезд: Варские - Красный Восход*** </t>
  </si>
  <si>
    <t>Устройство искусственного электроосвещения в населенных пунктах Разбердеево, Фатьяновка, Устрань, Кутуково, Аргамаково, Исады на автомобильной дороге: от автодороги М-5 «Урал» - Разбердеево - Устрань - Исады - Студенец***</t>
  </si>
  <si>
    <t xml:space="preserve">От автодороги М-5 «Урал» - Собчаково - Троица - Спасск-Рязанский на участке км 0+050 - 9+700 </t>
  </si>
  <si>
    <t>Рязань - Ряжск -Александро-Невский - Данков - Ефремов                                                                                                 (27+490 - 68+490)                                                          на участках                                                км 46+120 - 49+181;                                 км 51+895 - 53+380;                                         км 57+255 - 62+809***</t>
  </si>
  <si>
    <t>От автодороги «Спас-Клепики - Рязань» подъезд: Агро-Пустынь (0+000 - 2+500)***</t>
  </si>
  <si>
    <t xml:space="preserve">Ряжск - Касимов - Нижний Новгород (177+513 - 192+100; 194+900 - 229+100)                                          на участках                            км 205+047 - 205+590;                 км 212+324 - 213+180;                 км 220+453 - 229+054                    1 пусковой комплекс:                    км 205+047 - 205+590,                 км 212+324 - 213+180                    2 пусковой комплекс:                    км 220+453 - 224+853) </t>
  </si>
  <si>
    <t xml:space="preserve">Москва - Егорьевск -              Тума - Касимов      (158+300 - 231+470)              на участках:                             км 162+303 - 167+043,    км 169+708 - 171+640         </t>
  </si>
  <si>
    <t>Пустотино - Хмелевое - Кирилловка</t>
  </si>
  <si>
    <t xml:space="preserve">Чучково - Остро-Пластиково - Старо-Пластиково </t>
  </si>
  <si>
    <t>Железобетонный мост через р. Истья на км 10+600 на автомобильной дороге Чернобаево -    Истье - М-5 «Урал»</t>
  </si>
  <si>
    <t>Ухолово - Дегтяные      Борки - граница района</t>
  </si>
  <si>
    <t>Железобетонный мост через ручей на автомобильной дороге Аладьино - Красное       Озеро - Никоново</t>
  </si>
  <si>
    <t>От автодороги М-5 «Урал» - Польное Ялтуново на участке             км 0+050 - 4+550</t>
  </si>
  <si>
    <t>Капитальный ремонт автомобильной дороги Ухолово - Дегтяные       Борки - граница района на участках                              км 0+062 - 2+880;              км 6+477 - 7+800 в Ухоловском районе Рязанской области</t>
  </si>
  <si>
    <t>Касимов - Новая              Деревня - Елатьма - Савостьяново -                          Арбадьево - Дмитриево на участках                               км 3+900 - км 6+900;                  км 29+586 - км 30+176;         км 38+300 - км 42+400,             2 пусковой комплекс            км 3+900 - км 6+900</t>
  </si>
  <si>
    <t xml:space="preserve">Касимов - Новая         Деревня - Елатьма - Савостьяново -                        Ардабьево - Дмитриево на участке                        км 42+600 - 47+600 </t>
  </si>
  <si>
    <t>Москва - Егорьевск -       Тума - Касимов                      (231+470 - 257+278)               на участках:                                 км 240+300 - 241+582;                       км 248+576 - 249+916</t>
  </si>
  <si>
    <t>Москва - Егорьевск -                         Тума - Касимов                                     (158+300 - 231+470)          на участке                                      км 188+191 - 198+150</t>
  </si>
  <si>
    <t>Капитальный ремонт автомобильной дороги Сараи - Кутловы Борки - граница района на участке км 10+269 -       км 16+259 в Сараевском районе Рязанской области</t>
  </si>
  <si>
    <t>Михайлов - Голдино - Горлово - Скопин - Милославское (30+400 - 77+500; 80+480 - 93+900) на участках                                       50+025 - 51+125; 52+450 - 53+350; 53+350 - 55+100; 56+013 - 56+913; 57+300 - 57+670</t>
  </si>
  <si>
    <t>Рязань - Ряжск - Александро-Невский - Данков - Ефремов                        (68+490 - 97+890)                               на участках                                       км 32+016 - км 33+996;           км 39+054 - км 41+963;            км 62+809 -                                  км 68+490***</t>
  </si>
</sst>
</file>

<file path=xl/styles.xml><?xml version="1.0" encoding="utf-8"?>
<styleSheet xmlns="http://schemas.openxmlformats.org/spreadsheetml/2006/main">
  <numFmts count="8">
    <numFmt numFmtId="164" formatCode="0.0"/>
    <numFmt numFmtId="165" formatCode="0.000"/>
    <numFmt numFmtId="166" formatCode="0.00000"/>
    <numFmt numFmtId="167" formatCode="000000"/>
    <numFmt numFmtId="168" formatCode="#,##0.0"/>
    <numFmt numFmtId="169" formatCode="#,##0.000"/>
    <numFmt numFmtId="170" formatCode="#,##0.0000"/>
    <numFmt numFmtId="171" formatCode="#,##0.00000"/>
  </numFmts>
  <fonts count="12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.5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40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59">
    <xf numFmtId="0" fontId="0" fillId="0" borderId="0" xfId="0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top" wrapText="1" shrinkToFit="1"/>
    </xf>
    <xf numFmtId="0" fontId="4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top" wrapText="1" shrinkToFit="1"/>
    </xf>
    <xf numFmtId="166" fontId="6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2" fontId="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3" fontId="3" fillId="0" borderId="0" xfId="0" applyNumberFormat="1" applyFont="1" applyFill="1" applyAlignment="1">
      <alignment vertical="center" wrapText="1"/>
    </xf>
    <xf numFmtId="3" fontId="6" fillId="0" borderId="0" xfId="0" applyNumberFormat="1" applyFont="1" applyFill="1" applyAlignment="1">
      <alignment vertical="center" wrapText="1"/>
    </xf>
    <xf numFmtId="166" fontId="6" fillId="0" borderId="0" xfId="0" applyNumberFormat="1" applyFont="1" applyFill="1" applyAlignment="1">
      <alignment horizontal="left" vertical="top" wrapText="1" shrinkToFit="1"/>
    </xf>
    <xf numFmtId="1" fontId="6" fillId="0" borderId="0" xfId="0" applyNumberFormat="1" applyFont="1" applyFill="1" applyAlignment="1">
      <alignment horizontal="left" vertical="top" wrapText="1" shrinkToFi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 shrinkToFi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left" vertical="top" wrapText="1" shrinkToFit="1"/>
    </xf>
    <xf numFmtId="4" fontId="7" fillId="0" borderId="9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168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3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left" vertical="top" wrapText="1"/>
    </xf>
    <xf numFmtId="3" fontId="7" fillId="0" borderId="4" xfId="0" applyNumberFormat="1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wrapText="1"/>
    </xf>
    <xf numFmtId="168" fontId="7" fillId="0" borderId="4" xfId="0" applyNumberFormat="1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 shrinkToFit="1"/>
    </xf>
    <xf numFmtId="168" fontId="7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 shrinkToFit="1"/>
    </xf>
    <xf numFmtId="169" fontId="7" fillId="0" borderId="4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top" wrapText="1"/>
    </xf>
    <xf numFmtId="171" fontId="7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2" fontId="7" fillId="0" borderId="4" xfId="0" applyNumberFormat="1" applyFont="1" applyFill="1" applyBorder="1" applyAlignment="1">
      <alignment horizontal="center" vertical="top" wrapText="1"/>
    </xf>
    <xf numFmtId="169" fontId="7" fillId="0" borderId="4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" fontId="7" fillId="0" borderId="4" xfId="0" applyNumberFormat="1" applyFont="1" applyFill="1" applyBorder="1" applyAlignment="1">
      <alignment horizontal="center" vertical="top" wrapText="1"/>
    </xf>
    <xf numFmtId="3" fontId="7" fillId="0" borderId="4" xfId="0" applyNumberFormat="1" applyFont="1" applyFill="1" applyBorder="1" applyAlignment="1">
      <alignment horizontal="center" vertical="top" wrapText="1"/>
    </xf>
    <xf numFmtId="171" fontId="7" fillId="0" borderId="1" xfId="0" applyNumberFormat="1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 shrinkToFit="1"/>
    </xf>
    <xf numFmtId="0" fontId="7" fillId="0" borderId="0" xfId="0" applyFont="1" applyFill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center" vertical="top" wrapText="1"/>
    </xf>
    <xf numFmtId="171" fontId="7" fillId="0" borderId="4" xfId="0" applyNumberFormat="1" applyFont="1" applyFill="1" applyBorder="1" applyAlignment="1">
      <alignment horizontal="center" vertical="top" wrapText="1"/>
    </xf>
    <xf numFmtId="166" fontId="7" fillId="0" borderId="4" xfId="0" applyNumberFormat="1" applyFont="1" applyFill="1" applyBorder="1" applyAlignment="1">
      <alignment horizontal="center" vertical="top" wrapText="1"/>
    </xf>
    <xf numFmtId="0" fontId="7" fillId="5" borderId="4" xfId="1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left" vertical="top" wrapText="1"/>
    </xf>
    <xf numFmtId="3" fontId="7" fillId="2" borderId="4" xfId="0" applyNumberFormat="1" applyFont="1" applyFill="1" applyBorder="1" applyAlignment="1">
      <alignment horizontal="center" vertical="center" wrapText="1"/>
    </xf>
    <xf numFmtId="168" fontId="7" fillId="0" borderId="4" xfId="0" applyNumberFormat="1" applyFont="1" applyFill="1" applyBorder="1" applyAlignment="1">
      <alignment horizontal="center" vertical="top" wrapText="1"/>
    </xf>
    <xf numFmtId="169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 shrinkToFit="1"/>
    </xf>
    <xf numFmtId="0" fontId="11" fillId="0" borderId="1" xfId="0" applyFont="1" applyFill="1" applyBorder="1" applyAlignment="1">
      <alignment horizontal="left" vertical="top" wrapText="1"/>
    </xf>
    <xf numFmtId="171" fontId="7" fillId="0" borderId="1" xfId="0" applyNumberFormat="1" applyFont="1" applyFill="1" applyBorder="1" applyAlignment="1">
      <alignment horizontal="center" vertical="center" wrapText="1"/>
    </xf>
    <xf numFmtId="170" fontId="7" fillId="0" borderId="4" xfId="0" applyNumberFormat="1" applyFont="1" applyFill="1" applyBorder="1" applyAlignment="1">
      <alignment horizontal="center" vertical="top" wrapText="1"/>
    </xf>
    <xf numFmtId="166" fontId="7" fillId="0" borderId="4" xfId="0" applyNumberFormat="1" applyFont="1" applyFill="1" applyBorder="1" applyAlignment="1">
      <alignment horizontal="center" vertical="center" wrapText="1"/>
    </xf>
    <xf numFmtId="171" fontId="11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170" fontId="7" fillId="0" borderId="4" xfId="0" applyNumberFormat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left" vertical="top" wrapText="1"/>
    </xf>
    <xf numFmtId="3" fontId="11" fillId="0" borderId="4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top" wrapText="1" shrinkToFit="1"/>
    </xf>
    <xf numFmtId="3" fontId="8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vertical="top" wrapText="1"/>
    </xf>
    <xf numFmtId="170" fontId="7" fillId="0" borderId="1" xfId="0" applyNumberFormat="1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left" vertical="top" wrapText="1" shrinkToFit="1"/>
    </xf>
    <xf numFmtId="171" fontId="7" fillId="0" borderId="8" xfId="0" applyNumberFormat="1" applyFont="1" applyFill="1" applyBorder="1" applyAlignment="1">
      <alignment horizontal="center" vertical="top" wrapText="1"/>
    </xf>
    <xf numFmtId="165" fontId="7" fillId="0" borderId="8" xfId="0" applyNumberFormat="1" applyFont="1" applyFill="1" applyBorder="1" applyAlignment="1">
      <alignment horizontal="center" vertical="top" wrapText="1"/>
    </xf>
    <xf numFmtId="1" fontId="7" fillId="0" borderId="8" xfId="0" applyNumberFormat="1" applyFont="1" applyFill="1" applyBorder="1" applyAlignment="1">
      <alignment horizontal="center" vertical="top" wrapText="1"/>
    </xf>
    <xf numFmtId="3" fontId="7" fillId="0" borderId="8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 shrinkToFit="1"/>
    </xf>
    <xf numFmtId="171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3" fontId="7" fillId="0" borderId="0" xfId="0" applyNumberFormat="1" applyFont="1" applyFill="1" applyAlignment="1">
      <alignment vertical="center" wrapText="1"/>
    </xf>
    <xf numFmtId="166" fontId="7" fillId="0" borderId="0" xfId="0" applyNumberFormat="1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left" vertical="top" wrapText="1" shrinkToFi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168" fontId="7" fillId="0" borderId="1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169" fontId="7" fillId="2" borderId="4" xfId="0" applyNumberFormat="1" applyFont="1" applyFill="1" applyBorder="1" applyAlignment="1">
      <alignment horizontal="center" vertical="center" wrapText="1"/>
    </xf>
    <xf numFmtId="171" fontId="7" fillId="2" borderId="4" xfId="0" applyNumberFormat="1" applyFont="1" applyFill="1" applyBorder="1" applyAlignment="1">
      <alignment horizontal="center" vertical="center" wrapText="1"/>
    </xf>
    <xf numFmtId="168" fontId="7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 shrinkToFi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 shrinkToFit="1"/>
    </xf>
    <xf numFmtId="0" fontId="6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171" fontId="7" fillId="2" borderId="1" xfId="0" applyNumberFormat="1" applyFont="1" applyFill="1" applyBorder="1" applyAlignment="1">
      <alignment horizontal="center" vertical="center" wrapText="1"/>
    </xf>
    <xf numFmtId="170" fontId="7" fillId="0" borderId="1" xfId="0" applyNumberFormat="1" applyFont="1" applyFill="1" applyBorder="1" applyAlignment="1">
      <alignment horizontal="center" vertical="center" wrapText="1"/>
    </xf>
    <xf numFmtId="171" fontId="7" fillId="2" borderId="4" xfId="0" applyNumberFormat="1" applyFont="1" applyFill="1" applyBorder="1" applyAlignment="1">
      <alignment horizontal="center" vertical="top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left" vertical="top" wrapText="1"/>
    </xf>
    <xf numFmtId="49" fontId="7" fillId="0" borderId="8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 shrinkToFit="1"/>
    </xf>
    <xf numFmtId="49" fontId="11" fillId="0" borderId="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vertical="center" wrapText="1"/>
    </xf>
    <xf numFmtId="169" fontId="7" fillId="0" borderId="8" xfId="0" applyNumberFormat="1" applyFont="1" applyFill="1" applyBorder="1" applyAlignment="1">
      <alignment horizontal="center" vertical="top" wrapText="1"/>
    </xf>
    <xf numFmtId="169" fontId="7" fillId="2" borderId="4" xfId="0" applyNumberFormat="1" applyFont="1" applyFill="1" applyBorder="1" applyAlignment="1">
      <alignment horizontal="center" vertical="top" wrapText="1"/>
    </xf>
    <xf numFmtId="171" fontId="7" fillId="0" borderId="9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171" fontId="7" fillId="0" borderId="8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vertical="center" wrapText="1"/>
    </xf>
    <xf numFmtId="171" fontId="2" fillId="0" borderId="0" xfId="0" applyNumberFormat="1" applyFont="1" applyFill="1" applyAlignment="1">
      <alignment vertical="center" wrapText="1"/>
    </xf>
    <xf numFmtId="171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8" fontId="7" fillId="2" borderId="4" xfId="0" applyNumberFormat="1" applyFont="1" applyFill="1" applyBorder="1" applyAlignment="1">
      <alignment horizontal="center" vertical="top" wrapText="1"/>
    </xf>
    <xf numFmtId="3" fontId="7" fillId="2" borderId="4" xfId="0" applyNumberFormat="1" applyFont="1" applyFill="1" applyBorder="1" applyAlignment="1">
      <alignment horizontal="center" vertical="top" wrapText="1"/>
    </xf>
    <xf numFmtId="1" fontId="7" fillId="2" borderId="4" xfId="0" applyNumberFormat="1" applyFont="1" applyFill="1" applyBorder="1" applyAlignment="1">
      <alignment horizontal="center" vertical="center" wrapText="1"/>
    </xf>
    <xf numFmtId="170" fontId="7" fillId="2" borderId="4" xfId="0" applyNumberFormat="1" applyFont="1" applyFill="1" applyBorder="1" applyAlignment="1">
      <alignment horizontal="center" vertical="center" wrapText="1"/>
    </xf>
    <xf numFmtId="1" fontId="7" fillId="2" borderId="4" xfId="0" applyNumberFormat="1" applyFont="1" applyFill="1" applyBorder="1" applyAlignment="1">
      <alignment horizontal="center" vertical="top" wrapText="1"/>
    </xf>
    <xf numFmtId="165" fontId="7" fillId="2" borderId="4" xfId="0" applyNumberFormat="1" applyFont="1" applyFill="1" applyBorder="1" applyAlignment="1">
      <alignment horizontal="center" vertical="top" wrapText="1"/>
    </xf>
    <xf numFmtId="170" fontId="7" fillId="2" borderId="4" xfId="0" applyNumberFormat="1" applyFont="1" applyFill="1" applyBorder="1" applyAlignment="1">
      <alignment horizontal="center" vertical="top" wrapText="1"/>
    </xf>
    <xf numFmtId="169" fontId="7" fillId="0" borderId="8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vertical="center" wrapText="1"/>
    </xf>
    <xf numFmtId="171" fontId="3" fillId="0" borderId="0" xfId="0" applyNumberFormat="1" applyFont="1" applyFill="1" applyAlignment="1">
      <alignment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 vertical="top" wrapText="1"/>
    </xf>
    <xf numFmtId="169" fontId="11" fillId="2" borderId="4" xfId="0" applyNumberFormat="1" applyFont="1" applyFill="1" applyBorder="1" applyAlignment="1">
      <alignment horizontal="center" vertical="top" wrapText="1"/>
    </xf>
    <xf numFmtId="171" fontId="10" fillId="0" borderId="0" xfId="0" applyNumberFormat="1" applyFont="1" applyFill="1" applyAlignment="1">
      <alignment vertical="center" wrapText="1"/>
    </xf>
    <xf numFmtId="171" fontId="11" fillId="0" borderId="4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 shrinkToFit="1"/>
    </xf>
    <xf numFmtId="0" fontId="7" fillId="0" borderId="3" xfId="0" applyFont="1" applyFill="1" applyBorder="1" applyAlignment="1">
      <alignment horizontal="center" vertical="top" wrapText="1" shrinkToFit="1"/>
    </xf>
    <xf numFmtId="0" fontId="7" fillId="0" borderId="4" xfId="0" applyFont="1" applyFill="1" applyBorder="1" applyAlignment="1">
      <alignment horizontal="center" vertical="top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4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top" wrapText="1"/>
    </xf>
    <xf numFmtId="2" fontId="7" fillId="0" borderId="10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 shrinkToFit="1"/>
    </xf>
    <xf numFmtId="0" fontId="9" fillId="0" borderId="0" xfId="0" applyFont="1" applyFill="1" applyAlignment="1">
      <alignment horizontal="left" vertical="top" wrapText="1" shrinkToFit="1"/>
    </xf>
    <xf numFmtId="1" fontId="3" fillId="0" borderId="0" xfId="0" applyNumberFormat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10" xfId="0" applyBorder="1"/>
  </cellXfs>
  <cellStyles count="2">
    <cellStyle name="Обычный" xfId="0" builtinId="0"/>
    <cellStyle name="Обычный_объемы 1999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041"/>
  <sheetViews>
    <sheetView tabSelected="1" view="pageBreakPreview" topLeftCell="A561" zoomScale="50" zoomScaleNormal="47" zoomScaleSheetLayoutView="50" workbookViewId="0">
      <selection activeCell="Z561" sqref="Z561"/>
    </sheetView>
  </sheetViews>
  <sheetFormatPr defaultRowHeight="12"/>
  <cols>
    <col min="1" max="1" width="12" style="16" customWidth="1"/>
    <col min="2" max="2" width="38.28515625" style="8" customWidth="1"/>
    <col min="3" max="3" width="29" style="10" customWidth="1"/>
    <col min="4" max="4" width="16.42578125" style="10" customWidth="1"/>
    <col min="5" max="5" width="10.28515625" style="10" customWidth="1"/>
    <col min="6" max="6" width="28.140625" style="10" customWidth="1"/>
    <col min="7" max="7" width="17" style="10" customWidth="1"/>
    <col min="8" max="8" width="15" style="10" customWidth="1"/>
    <col min="9" max="9" width="23.42578125" style="1" customWidth="1"/>
    <col min="10" max="10" width="13" style="1" customWidth="1"/>
    <col min="11" max="11" width="12" style="1" customWidth="1"/>
    <col min="12" max="12" width="26.140625" style="17" customWidth="1"/>
    <col min="13" max="13" width="16.5703125" style="1" customWidth="1"/>
    <col min="14" max="14" width="17.7109375" style="1" customWidth="1"/>
    <col min="15" max="15" width="28.7109375" style="11" customWidth="1"/>
    <col min="16" max="16" width="11.140625" style="11" customWidth="1"/>
    <col min="17" max="17" width="11.42578125" style="11" customWidth="1"/>
    <col min="18" max="18" width="22.7109375" style="11" customWidth="1"/>
    <col min="19" max="19" width="12.85546875" style="11" customWidth="1"/>
    <col min="20" max="20" width="13.42578125" style="11" customWidth="1"/>
    <col min="21" max="21" width="22.7109375" style="1" customWidth="1"/>
    <col min="22" max="22" width="8.7109375" style="1" customWidth="1"/>
    <col min="23" max="23" width="10.28515625" style="1" customWidth="1"/>
    <col min="24" max="24" width="21.5703125" style="1" customWidth="1"/>
    <col min="25" max="25" width="13.85546875" style="1" customWidth="1"/>
    <col min="26" max="26" width="12" style="1" customWidth="1"/>
    <col min="27" max="27" width="22" style="11" customWidth="1"/>
    <col min="28" max="28" width="6.7109375" style="11" customWidth="1"/>
    <col min="29" max="29" width="10.5703125" style="11" customWidth="1"/>
    <col min="30" max="30" width="21.85546875" style="11" customWidth="1"/>
    <col min="31" max="31" width="6.5703125" style="11" customWidth="1"/>
    <col min="32" max="32" width="10.140625" style="11" customWidth="1"/>
    <col min="33" max="33" width="21.85546875" style="1" customWidth="1"/>
    <col min="34" max="34" width="5.5703125" style="1" customWidth="1"/>
    <col min="35" max="35" width="11" style="1" customWidth="1"/>
    <col min="36" max="36" width="22.28515625" style="1" customWidth="1"/>
    <col min="37" max="37" width="7.42578125" style="1" customWidth="1"/>
    <col min="38" max="38" width="11.7109375" style="1" customWidth="1"/>
    <col min="39" max="16384" width="9.140625" style="1"/>
  </cols>
  <sheetData>
    <row r="1" spans="1:38" ht="28.9" customHeight="1">
      <c r="A1" s="241" t="s">
        <v>249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</row>
    <row r="2" spans="1:38" ht="18" customHeight="1">
      <c r="A2" s="243"/>
      <c r="B2" s="244"/>
      <c r="C2" s="187"/>
      <c r="D2" s="1"/>
      <c r="E2" s="1"/>
      <c r="F2" s="126"/>
      <c r="G2" s="1"/>
      <c r="H2" s="200"/>
      <c r="I2" s="187"/>
      <c r="L2" s="199"/>
      <c r="O2" s="1"/>
      <c r="P2" s="1"/>
      <c r="Q2" s="1"/>
      <c r="R2" s="1"/>
      <c r="S2" s="1"/>
      <c r="T2" s="1"/>
      <c r="AA2" s="1"/>
      <c r="AB2" s="1"/>
      <c r="AC2" s="1"/>
      <c r="AD2" s="1"/>
      <c r="AE2" s="1"/>
      <c r="AF2" s="1"/>
    </row>
    <row r="3" spans="1:38" ht="12" customHeight="1">
      <c r="A3" s="242" t="s">
        <v>341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</row>
    <row r="4" spans="1:38" ht="21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</row>
    <row r="5" spans="1:38" ht="20.25">
      <c r="A5" s="245"/>
      <c r="B5" s="246"/>
      <c r="C5" s="204"/>
      <c r="D5" s="1"/>
      <c r="E5" s="1"/>
      <c r="F5" s="1"/>
      <c r="G5" s="1"/>
      <c r="H5" s="1"/>
      <c r="I5" s="187"/>
      <c r="L5" s="186"/>
      <c r="O5" s="1"/>
      <c r="P5" s="1"/>
      <c r="Q5" s="1"/>
      <c r="R5" s="1"/>
      <c r="S5" s="1"/>
      <c r="T5" s="1"/>
      <c r="AA5" s="1"/>
      <c r="AB5" s="1"/>
      <c r="AC5" s="1"/>
      <c r="AD5" s="1"/>
      <c r="AE5" s="1"/>
      <c r="AF5" s="1"/>
    </row>
    <row r="6" spans="1:38" s="2" customFormat="1" ht="33" customHeight="1">
      <c r="A6" s="249" t="s">
        <v>32</v>
      </c>
      <c r="B6" s="250" t="s">
        <v>166</v>
      </c>
      <c r="C6" s="240" t="s">
        <v>188</v>
      </c>
      <c r="D6" s="240"/>
      <c r="E6" s="240"/>
      <c r="F6" s="240"/>
      <c r="G6" s="240"/>
      <c r="H6" s="240"/>
      <c r="I6" s="240" t="s">
        <v>189</v>
      </c>
      <c r="J6" s="240"/>
      <c r="K6" s="240"/>
      <c r="L6" s="240"/>
      <c r="M6" s="240"/>
      <c r="N6" s="240"/>
      <c r="O6" s="240" t="s">
        <v>190</v>
      </c>
      <c r="P6" s="240"/>
      <c r="Q6" s="240"/>
      <c r="R6" s="240"/>
      <c r="S6" s="240"/>
      <c r="T6" s="240"/>
      <c r="U6" s="240" t="s">
        <v>191</v>
      </c>
      <c r="V6" s="240"/>
      <c r="W6" s="240"/>
      <c r="X6" s="240"/>
      <c r="Y6" s="240"/>
      <c r="Z6" s="240"/>
      <c r="AA6" s="240" t="s">
        <v>342</v>
      </c>
      <c r="AB6" s="240"/>
      <c r="AC6" s="240"/>
      <c r="AD6" s="240"/>
      <c r="AE6" s="240"/>
      <c r="AF6" s="240"/>
      <c r="AG6" s="240" t="s">
        <v>343</v>
      </c>
      <c r="AH6" s="240"/>
      <c r="AI6" s="240"/>
      <c r="AJ6" s="240"/>
      <c r="AK6" s="240"/>
      <c r="AL6" s="240"/>
    </row>
    <row r="7" spans="1:38" s="2" customFormat="1" ht="54.75" customHeight="1">
      <c r="A7" s="249"/>
      <c r="B7" s="250"/>
      <c r="C7" s="221" t="s">
        <v>248</v>
      </c>
      <c r="D7" s="222"/>
      <c r="E7" s="223"/>
      <c r="F7" s="240" t="s">
        <v>27</v>
      </c>
      <c r="G7" s="240"/>
      <c r="H7" s="240"/>
      <c r="I7" s="221" t="s">
        <v>248</v>
      </c>
      <c r="J7" s="222"/>
      <c r="K7" s="223"/>
      <c r="L7" s="240" t="s">
        <v>27</v>
      </c>
      <c r="M7" s="240"/>
      <c r="N7" s="240"/>
      <c r="O7" s="221" t="s">
        <v>248</v>
      </c>
      <c r="P7" s="222"/>
      <c r="Q7" s="223"/>
      <c r="R7" s="240" t="s">
        <v>27</v>
      </c>
      <c r="S7" s="240"/>
      <c r="T7" s="240"/>
      <c r="U7" s="221" t="s">
        <v>248</v>
      </c>
      <c r="V7" s="222"/>
      <c r="W7" s="223"/>
      <c r="X7" s="240" t="s">
        <v>27</v>
      </c>
      <c r="Y7" s="240"/>
      <c r="Z7" s="240"/>
      <c r="AA7" s="221" t="s">
        <v>248</v>
      </c>
      <c r="AB7" s="222"/>
      <c r="AC7" s="223"/>
      <c r="AD7" s="240" t="s">
        <v>27</v>
      </c>
      <c r="AE7" s="240"/>
      <c r="AF7" s="240"/>
      <c r="AG7" s="221" t="s">
        <v>248</v>
      </c>
      <c r="AH7" s="222"/>
      <c r="AI7" s="223"/>
      <c r="AJ7" s="240" t="s">
        <v>27</v>
      </c>
      <c r="AK7" s="240"/>
      <c r="AL7" s="240"/>
    </row>
    <row r="8" spans="1:38" s="2" customFormat="1" ht="51.75" customHeight="1">
      <c r="A8" s="249"/>
      <c r="B8" s="250"/>
      <c r="C8" s="214" t="s">
        <v>31</v>
      </c>
      <c r="D8" s="23" t="s">
        <v>2</v>
      </c>
      <c r="E8" s="23" t="s">
        <v>182</v>
      </c>
      <c r="F8" s="214" t="s">
        <v>31</v>
      </c>
      <c r="G8" s="23" t="s">
        <v>2</v>
      </c>
      <c r="H8" s="27" t="s">
        <v>182</v>
      </c>
      <c r="I8" s="23" t="s">
        <v>324</v>
      </c>
      <c r="J8" s="23" t="s">
        <v>2</v>
      </c>
      <c r="K8" s="23" t="s">
        <v>182</v>
      </c>
      <c r="L8" s="28" t="s">
        <v>324</v>
      </c>
      <c r="M8" s="23" t="s">
        <v>2</v>
      </c>
      <c r="N8" s="27" t="s">
        <v>182</v>
      </c>
      <c r="O8" s="214" t="s">
        <v>31</v>
      </c>
      <c r="P8" s="23" t="s">
        <v>2</v>
      </c>
      <c r="Q8" s="23" t="s">
        <v>182</v>
      </c>
      <c r="R8" s="214" t="s">
        <v>31</v>
      </c>
      <c r="S8" s="23" t="s">
        <v>2</v>
      </c>
      <c r="T8" s="27" t="s">
        <v>182</v>
      </c>
      <c r="U8" s="23" t="s">
        <v>31</v>
      </c>
      <c r="V8" s="23" t="s">
        <v>2</v>
      </c>
      <c r="W8" s="23" t="s">
        <v>182</v>
      </c>
      <c r="X8" s="23" t="s">
        <v>31</v>
      </c>
      <c r="Y8" s="23" t="s">
        <v>2</v>
      </c>
      <c r="Z8" s="27" t="s">
        <v>182</v>
      </c>
      <c r="AA8" s="23" t="s">
        <v>31</v>
      </c>
      <c r="AB8" s="23" t="s">
        <v>2</v>
      </c>
      <c r="AC8" s="23" t="s">
        <v>182</v>
      </c>
      <c r="AD8" s="23" t="s">
        <v>31</v>
      </c>
      <c r="AE8" s="23" t="s">
        <v>2</v>
      </c>
      <c r="AF8" s="27" t="s">
        <v>182</v>
      </c>
      <c r="AG8" s="23" t="s">
        <v>31</v>
      </c>
      <c r="AH8" s="23" t="s">
        <v>2</v>
      </c>
      <c r="AI8" s="23" t="s">
        <v>182</v>
      </c>
      <c r="AJ8" s="23" t="s">
        <v>31</v>
      </c>
      <c r="AK8" s="23" t="s">
        <v>2</v>
      </c>
      <c r="AL8" s="27" t="s">
        <v>182</v>
      </c>
    </row>
    <row r="9" spans="1:38" s="3" customFormat="1" ht="23.25">
      <c r="A9" s="21">
        <v>1</v>
      </c>
      <c r="B9" s="22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8">
        <v>12</v>
      </c>
      <c r="M9" s="23">
        <v>13</v>
      </c>
      <c r="N9" s="23">
        <v>14</v>
      </c>
      <c r="O9" s="23">
        <v>15</v>
      </c>
      <c r="P9" s="23">
        <v>16</v>
      </c>
      <c r="Q9" s="23">
        <v>17</v>
      </c>
      <c r="R9" s="23">
        <v>18</v>
      </c>
      <c r="S9" s="23">
        <v>19</v>
      </c>
      <c r="T9" s="23">
        <v>20</v>
      </c>
      <c r="U9" s="23">
        <v>21</v>
      </c>
      <c r="V9" s="23">
        <v>22</v>
      </c>
      <c r="W9" s="23">
        <v>23</v>
      </c>
      <c r="X9" s="23">
        <v>24</v>
      </c>
      <c r="Y9" s="23">
        <v>25</v>
      </c>
      <c r="Z9" s="23">
        <v>26</v>
      </c>
      <c r="AA9" s="23">
        <v>27</v>
      </c>
      <c r="AB9" s="23">
        <v>28</v>
      </c>
      <c r="AC9" s="23">
        <v>29</v>
      </c>
      <c r="AD9" s="23">
        <v>30</v>
      </c>
      <c r="AE9" s="23">
        <v>31</v>
      </c>
      <c r="AF9" s="23">
        <v>32</v>
      </c>
      <c r="AG9" s="23">
        <v>33</v>
      </c>
      <c r="AH9" s="23">
        <v>34</v>
      </c>
      <c r="AI9" s="23">
        <v>35</v>
      </c>
      <c r="AJ9" s="23">
        <v>36</v>
      </c>
      <c r="AK9" s="23">
        <v>37</v>
      </c>
      <c r="AL9" s="23">
        <v>38</v>
      </c>
    </row>
    <row r="10" spans="1:38" s="3" customFormat="1" ht="30" customHeight="1">
      <c r="A10" s="21" t="s">
        <v>34</v>
      </c>
      <c r="B10" s="221" t="s">
        <v>185</v>
      </c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3"/>
    </row>
    <row r="11" spans="1:38" s="4" customFormat="1" ht="56.25" hidden="1" customHeight="1">
      <c r="A11" s="29" t="s">
        <v>59</v>
      </c>
      <c r="B11" s="30" t="s">
        <v>192</v>
      </c>
      <c r="C11" s="31"/>
      <c r="D11" s="32"/>
      <c r="E11" s="32"/>
      <c r="F11" s="33">
        <f>F13</f>
        <v>0</v>
      </c>
      <c r="G11" s="28"/>
      <c r="H11" s="34"/>
      <c r="I11" s="32"/>
      <c r="J11" s="32"/>
      <c r="K11" s="32"/>
      <c r="L11" s="28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</row>
    <row r="12" spans="1:38" s="4" customFormat="1" ht="19.5" hidden="1" customHeight="1">
      <c r="A12" s="35"/>
      <c r="B12" s="36" t="s">
        <v>261</v>
      </c>
      <c r="C12" s="31"/>
      <c r="D12" s="32"/>
      <c r="E12" s="32"/>
      <c r="F12" s="33"/>
      <c r="G12" s="28"/>
      <c r="H12" s="34"/>
      <c r="I12" s="32"/>
      <c r="J12" s="32"/>
      <c r="K12" s="32"/>
      <c r="L12" s="28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</row>
    <row r="13" spans="1:38" s="4" customFormat="1" ht="20.25" hidden="1" customHeight="1">
      <c r="A13" s="37"/>
      <c r="B13" s="36" t="s">
        <v>262</v>
      </c>
      <c r="C13" s="31"/>
      <c r="D13" s="32"/>
      <c r="E13" s="32"/>
      <c r="F13" s="33"/>
      <c r="G13" s="38"/>
      <c r="H13" s="34"/>
      <c r="I13" s="32"/>
      <c r="J13" s="32"/>
      <c r="K13" s="32"/>
      <c r="L13" s="28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</row>
    <row r="14" spans="1:38" s="4" customFormat="1" ht="154.5" customHeight="1">
      <c r="A14" s="39" t="s">
        <v>59</v>
      </c>
      <c r="B14" s="40" t="s">
        <v>339</v>
      </c>
      <c r="C14" s="41"/>
      <c r="D14" s="42"/>
      <c r="E14" s="42"/>
      <c r="F14" s="42"/>
      <c r="G14" s="42"/>
      <c r="H14" s="43"/>
      <c r="I14" s="42"/>
      <c r="J14" s="42"/>
      <c r="K14" s="42"/>
      <c r="L14" s="44"/>
      <c r="M14" s="45"/>
      <c r="N14" s="42"/>
      <c r="O14" s="44">
        <v>51071</v>
      </c>
      <c r="P14" s="136">
        <v>1.25</v>
      </c>
      <c r="Q14" s="42"/>
      <c r="R14" s="42"/>
      <c r="S14" s="42"/>
      <c r="T14" s="42"/>
      <c r="U14" s="42"/>
      <c r="V14" s="42"/>
      <c r="W14" s="42"/>
      <c r="X14" s="44">
        <v>16707</v>
      </c>
      <c r="Y14" s="44">
        <v>2</v>
      </c>
      <c r="Z14" s="42"/>
      <c r="AA14" s="23"/>
      <c r="AB14" s="23"/>
      <c r="AC14" s="32"/>
      <c r="AD14" s="32"/>
      <c r="AE14" s="32"/>
      <c r="AF14" s="32"/>
      <c r="AG14" s="32"/>
      <c r="AH14" s="32"/>
      <c r="AI14" s="32"/>
      <c r="AJ14" s="33"/>
      <c r="AK14" s="28"/>
      <c r="AL14" s="32"/>
    </row>
    <row r="15" spans="1:38" s="4" customFormat="1" ht="79.5" customHeight="1">
      <c r="A15" s="21" t="s">
        <v>149</v>
      </c>
      <c r="B15" s="30" t="s">
        <v>453</v>
      </c>
      <c r="C15" s="31"/>
      <c r="D15" s="32"/>
      <c r="E15" s="32"/>
      <c r="F15" s="32"/>
      <c r="G15" s="32"/>
      <c r="H15" s="34"/>
      <c r="I15" s="32"/>
      <c r="J15" s="32"/>
      <c r="K15" s="32"/>
      <c r="L15" s="28"/>
      <c r="M15" s="32"/>
      <c r="N15" s="32"/>
      <c r="O15" s="28"/>
      <c r="P15" s="32"/>
      <c r="Q15" s="32"/>
      <c r="R15" s="32"/>
      <c r="S15" s="32"/>
      <c r="T15" s="32"/>
      <c r="U15" s="32"/>
      <c r="V15" s="32"/>
      <c r="W15" s="32"/>
      <c r="X15" s="28">
        <v>12530</v>
      </c>
      <c r="Y15" s="38">
        <v>1.5</v>
      </c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3"/>
      <c r="AK15" s="38"/>
      <c r="AL15" s="32"/>
    </row>
    <row r="16" spans="1:38" s="4" customFormat="1" ht="126.75" customHeight="1">
      <c r="A16" s="21" t="s">
        <v>60</v>
      </c>
      <c r="B16" s="30" t="s">
        <v>325</v>
      </c>
      <c r="C16" s="31"/>
      <c r="D16" s="32"/>
      <c r="E16" s="32"/>
      <c r="F16" s="32"/>
      <c r="G16" s="32"/>
      <c r="H16" s="34"/>
      <c r="I16" s="32"/>
      <c r="J16" s="32"/>
      <c r="K16" s="32"/>
      <c r="L16" s="28"/>
      <c r="M16" s="32"/>
      <c r="N16" s="32"/>
      <c r="O16" s="28"/>
      <c r="P16" s="32"/>
      <c r="Q16" s="32"/>
      <c r="R16" s="32"/>
      <c r="S16" s="32"/>
      <c r="T16" s="32"/>
      <c r="U16" s="32"/>
      <c r="V16" s="32"/>
      <c r="W16" s="32"/>
      <c r="X16" s="28">
        <v>8457</v>
      </c>
      <c r="Y16" s="28">
        <v>1</v>
      </c>
      <c r="Z16" s="38"/>
      <c r="AA16" s="32"/>
      <c r="AB16" s="32"/>
      <c r="AC16" s="32"/>
      <c r="AD16" s="32"/>
      <c r="AE16" s="32"/>
      <c r="AF16" s="32"/>
      <c r="AG16" s="32"/>
      <c r="AH16" s="32"/>
      <c r="AI16" s="32"/>
      <c r="AJ16" s="33"/>
      <c r="AK16" s="28"/>
      <c r="AL16" s="38"/>
    </row>
    <row r="17" spans="1:38" s="5" customFormat="1" ht="121.5" customHeight="1">
      <c r="A17" s="47" t="s">
        <v>61</v>
      </c>
      <c r="B17" s="30" t="s">
        <v>360</v>
      </c>
      <c r="C17" s="31"/>
      <c r="D17" s="32"/>
      <c r="E17" s="32"/>
      <c r="F17" s="32"/>
      <c r="G17" s="32"/>
      <c r="H17" s="34"/>
      <c r="I17" s="32"/>
      <c r="J17" s="32"/>
      <c r="K17" s="32"/>
      <c r="L17" s="28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28">
        <v>6000</v>
      </c>
      <c r="Y17" s="32"/>
      <c r="Z17" s="38">
        <v>14.5</v>
      </c>
      <c r="AA17" s="32"/>
      <c r="AB17" s="32"/>
      <c r="AC17" s="32"/>
      <c r="AD17" s="32"/>
      <c r="AE17" s="32"/>
      <c r="AF17" s="32"/>
      <c r="AG17" s="32"/>
      <c r="AH17" s="32"/>
      <c r="AI17" s="32"/>
      <c r="AJ17" s="33"/>
      <c r="AK17" s="32"/>
      <c r="AL17" s="38"/>
    </row>
    <row r="18" spans="1:38" s="15" customFormat="1" ht="241.5" customHeight="1">
      <c r="A18" s="247" t="s">
        <v>62</v>
      </c>
      <c r="B18" s="30" t="s">
        <v>487</v>
      </c>
      <c r="C18" s="65">
        <v>46</v>
      </c>
      <c r="D18" s="49"/>
      <c r="E18" s="49"/>
      <c r="F18" s="49"/>
      <c r="G18" s="49"/>
      <c r="H18" s="50"/>
      <c r="I18" s="49"/>
      <c r="J18" s="49"/>
      <c r="K18" s="49"/>
      <c r="L18" s="51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52"/>
      <c r="Y18" s="49"/>
      <c r="Z18" s="53"/>
      <c r="AA18" s="49"/>
      <c r="AB18" s="49"/>
      <c r="AC18" s="49"/>
      <c r="AD18" s="49"/>
      <c r="AE18" s="49"/>
      <c r="AF18" s="49"/>
      <c r="AG18" s="49"/>
      <c r="AH18" s="49"/>
      <c r="AI18" s="49"/>
      <c r="AJ18" s="52"/>
      <c r="AK18" s="49"/>
      <c r="AL18" s="53"/>
    </row>
    <row r="19" spans="1:38" s="15" customFormat="1" ht="24" customHeight="1">
      <c r="A19" s="248"/>
      <c r="B19" s="30" t="s">
        <v>261</v>
      </c>
      <c r="C19" s="65"/>
      <c r="D19" s="49"/>
      <c r="E19" s="49"/>
      <c r="F19" s="49"/>
      <c r="G19" s="49"/>
      <c r="H19" s="50"/>
      <c r="I19" s="49"/>
      <c r="J19" s="49"/>
      <c r="K19" s="49"/>
      <c r="L19" s="51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52"/>
      <c r="Y19" s="49"/>
      <c r="Z19" s="53"/>
      <c r="AA19" s="49"/>
      <c r="AB19" s="49"/>
      <c r="AC19" s="49"/>
      <c r="AD19" s="49"/>
      <c r="AE19" s="49"/>
      <c r="AF19" s="49"/>
      <c r="AG19" s="49"/>
      <c r="AH19" s="49"/>
      <c r="AI19" s="49"/>
      <c r="AJ19" s="52"/>
      <c r="AK19" s="49"/>
      <c r="AL19" s="53"/>
    </row>
    <row r="20" spans="1:38" s="15" customFormat="1" ht="24" customHeight="1">
      <c r="A20" s="248"/>
      <c r="B20" s="54" t="s">
        <v>264</v>
      </c>
      <c r="C20" s="65">
        <f>C18</f>
        <v>46</v>
      </c>
      <c r="D20" s="49"/>
      <c r="E20" s="49"/>
      <c r="F20" s="49"/>
      <c r="G20" s="49"/>
      <c r="H20" s="50"/>
      <c r="I20" s="30"/>
      <c r="J20" s="49"/>
      <c r="K20" s="49"/>
      <c r="L20" s="51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52"/>
      <c r="Y20" s="49"/>
      <c r="Z20" s="53"/>
      <c r="AA20" s="49"/>
      <c r="AB20" s="49"/>
      <c r="AC20" s="49"/>
      <c r="AD20" s="49"/>
      <c r="AE20" s="49"/>
      <c r="AF20" s="49"/>
      <c r="AG20" s="49"/>
      <c r="AH20" s="49"/>
      <c r="AI20" s="49"/>
      <c r="AJ20" s="52"/>
      <c r="AK20" s="49"/>
      <c r="AL20" s="53"/>
    </row>
    <row r="21" spans="1:38" s="15" customFormat="1" ht="24" customHeight="1">
      <c r="A21" s="248"/>
      <c r="B21" s="54" t="s">
        <v>254</v>
      </c>
      <c r="C21" s="33"/>
      <c r="D21" s="49"/>
      <c r="E21" s="49"/>
      <c r="F21" s="49"/>
      <c r="G21" s="49"/>
      <c r="H21" s="50"/>
      <c r="I21" s="49"/>
      <c r="J21" s="49"/>
      <c r="K21" s="49"/>
      <c r="L21" s="51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52"/>
      <c r="Y21" s="49"/>
      <c r="Z21" s="53"/>
      <c r="AA21" s="49"/>
      <c r="AB21" s="49"/>
      <c r="AC21" s="49"/>
      <c r="AD21" s="49"/>
      <c r="AE21" s="49"/>
      <c r="AF21" s="49"/>
      <c r="AG21" s="49"/>
      <c r="AH21" s="49"/>
      <c r="AI21" s="49"/>
      <c r="AJ21" s="52"/>
      <c r="AK21" s="49"/>
      <c r="AL21" s="53"/>
    </row>
    <row r="22" spans="1:38" s="15" customFormat="1" ht="28.15" customHeight="1">
      <c r="A22" s="248"/>
      <c r="B22" s="30" t="s">
        <v>347</v>
      </c>
      <c r="C22" s="33">
        <f>C20</f>
        <v>46</v>
      </c>
      <c r="D22" s="49"/>
      <c r="E22" s="49"/>
      <c r="F22" s="49"/>
      <c r="G22" s="49"/>
      <c r="H22" s="50"/>
      <c r="I22" s="49"/>
      <c r="J22" s="49"/>
      <c r="K22" s="49"/>
      <c r="L22" s="51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52"/>
      <c r="Y22" s="49"/>
      <c r="Z22" s="53"/>
      <c r="AA22" s="49"/>
      <c r="AB22" s="49"/>
      <c r="AC22" s="49"/>
      <c r="AD22" s="49"/>
      <c r="AE22" s="49"/>
      <c r="AF22" s="49"/>
      <c r="AG22" s="49"/>
      <c r="AH22" s="49"/>
      <c r="AI22" s="49"/>
      <c r="AJ22" s="52"/>
      <c r="AK22" s="49"/>
      <c r="AL22" s="53"/>
    </row>
    <row r="23" spans="1:38" s="15" customFormat="1" ht="219.75" customHeight="1">
      <c r="A23" s="247" t="s">
        <v>150</v>
      </c>
      <c r="B23" s="55" t="s">
        <v>387</v>
      </c>
      <c r="C23" s="48">
        <v>26</v>
      </c>
      <c r="D23" s="49"/>
      <c r="E23" s="49"/>
      <c r="F23" s="49"/>
      <c r="G23" s="49"/>
      <c r="H23" s="49"/>
      <c r="I23" s="49"/>
      <c r="J23" s="49"/>
      <c r="K23" s="49"/>
      <c r="L23" s="51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52"/>
      <c r="Y23" s="49"/>
      <c r="Z23" s="53"/>
      <c r="AA23" s="49"/>
      <c r="AB23" s="49"/>
      <c r="AC23" s="49"/>
      <c r="AD23" s="49"/>
      <c r="AE23" s="49"/>
      <c r="AF23" s="49"/>
      <c r="AG23" s="49"/>
      <c r="AH23" s="49"/>
      <c r="AI23" s="49"/>
      <c r="AJ23" s="52"/>
      <c r="AK23" s="49"/>
      <c r="AL23" s="53"/>
    </row>
    <row r="24" spans="1:38" s="15" customFormat="1" ht="28.15" customHeight="1">
      <c r="A24" s="248"/>
      <c r="B24" s="30" t="s">
        <v>261</v>
      </c>
      <c r="C24" s="48"/>
      <c r="D24" s="49"/>
      <c r="E24" s="49"/>
      <c r="F24" s="49"/>
      <c r="G24" s="49"/>
      <c r="H24" s="49"/>
      <c r="I24" s="49"/>
      <c r="J24" s="49"/>
      <c r="K24" s="49"/>
      <c r="L24" s="51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52"/>
      <c r="Y24" s="49"/>
      <c r="Z24" s="53"/>
      <c r="AA24" s="49"/>
      <c r="AB24" s="49"/>
      <c r="AC24" s="49"/>
      <c r="AD24" s="49"/>
      <c r="AE24" s="49"/>
      <c r="AF24" s="49"/>
      <c r="AG24" s="49"/>
      <c r="AH24" s="49"/>
      <c r="AI24" s="49"/>
      <c r="AJ24" s="52"/>
      <c r="AK24" s="49"/>
      <c r="AL24" s="53"/>
    </row>
    <row r="25" spans="1:38" s="15" customFormat="1" ht="29.25" customHeight="1">
      <c r="A25" s="248"/>
      <c r="B25" s="54" t="s">
        <v>264</v>
      </c>
      <c r="C25" s="48">
        <v>26</v>
      </c>
      <c r="D25" s="49"/>
      <c r="E25" s="49"/>
      <c r="F25" s="49"/>
      <c r="G25" s="49"/>
      <c r="H25" s="49"/>
      <c r="I25" s="49"/>
      <c r="J25" s="49"/>
      <c r="K25" s="49"/>
      <c r="L25" s="51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52"/>
      <c r="Y25" s="49"/>
      <c r="Z25" s="53"/>
      <c r="AA25" s="49"/>
      <c r="AB25" s="49"/>
      <c r="AC25" s="49"/>
      <c r="AD25" s="49"/>
      <c r="AE25" s="49"/>
      <c r="AF25" s="49"/>
      <c r="AG25" s="49"/>
      <c r="AH25" s="49"/>
      <c r="AI25" s="49"/>
      <c r="AJ25" s="52"/>
      <c r="AK25" s="49"/>
      <c r="AL25" s="53"/>
    </row>
    <row r="26" spans="1:38" s="15" customFormat="1" ht="28.15" customHeight="1">
      <c r="A26" s="248"/>
      <c r="B26" s="54" t="s">
        <v>254</v>
      </c>
      <c r="C26" s="48"/>
      <c r="D26" s="49"/>
      <c r="E26" s="49"/>
      <c r="F26" s="49"/>
      <c r="G26" s="49"/>
      <c r="H26" s="49"/>
      <c r="I26" s="49"/>
      <c r="J26" s="49"/>
      <c r="K26" s="49"/>
      <c r="L26" s="51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52"/>
      <c r="Y26" s="49"/>
      <c r="Z26" s="53"/>
      <c r="AA26" s="49"/>
      <c r="AB26" s="49"/>
      <c r="AC26" s="49"/>
      <c r="AD26" s="49"/>
      <c r="AE26" s="49"/>
      <c r="AF26" s="49"/>
      <c r="AG26" s="49"/>
      <c r="AH26" s="49"/>
      <c r="AI26" s="49"/>
      <c r="AJ26" s="52"/>
      <c r="AK26" s="49"/>
      <c r="AL26" s="53"/>
    </row>
    <row r="27" spans="1:38" s="15" customFormat="1" ht="28.15" customHeight="1">
      <c r="A27" s="248"/>
      <c r="B27" s="30" t="s">
        <v>347</v>
      </c>
      <c r="C27" s="48">
        <f>C25</f>
        <v>26</v>
      </c>
      <c r="D27" s="49"/>
      <c r="E27" s="49"/>
      <c r="F27" s="49"/>
      <c r="G27" s="49"/>
      <c r="H27" s="49"/>
      <c r="I27" s="49"/>
      <c r="J27" s="49"/>
      <c r="K27" s="49"/>
      <c r="L27" s="51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52"/>
      <c r="Y27" s="49"/>
      <c r="Z27" s="53"/>
      <c r="AA27" s="49"/>
      <c r="AB27" s="49"/>
      <c r="AC27" s="49"/>
      <c r="AD27" s="49"/>
      <c r="AE27" s="49"/>
      <c r="AF27" s="49"/>
      <c r="AG27" s="49"/>
      <c r="AH27" s="49"/>
      <c r="AI27" s="49"/>
      <c r="AJ27" s="52"/>
      <c r="AK27" s="49"/>
      <c r="AL27" s="53"/>
    </row>
    <row r="28" spans="1:38" s="15" customFormat="1" ht="288.75" customHeight="1">
      <c r="A28" s="247" t="s">
        <v>186</v>
      </c>
      <c r="B28" s="55" t="s">
        <v>488</v>
      </c>
      <c r="C28" s="48">
        <v>26</v>
      </c>
      <c r="D28" s="49"/>
      <c r="E28" s="49"/>
      <c r="F28" s="49"/>
      <c r="G28" s="49"/>
      <c r="H28" s="49"/>
      <c r="I28" s="49"/>
      <c r="J28" s="49"/>
      <c r="K28" s="49"/>
      <c r="L28" s="51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52"/>
      <c r="Y28" s="49"/>
      <c r="Z28" s="53"/>
      <c r="AA28" s="49"/>
      <c r="AB28" s="49"/>
      <c r="AC28" s="49"/>
      <c r="AD28" s="49"/>
      <c r="AE28" s="49"/>
      <c r="AF28" s="49"/>
      <c r="AG28" s="49"/>
      <c r="AH28" s="49"/>
      <c r="AI28" s="49"/>
      <c r="AJ28" s="52"/>
      <c r="AK28" s="49"/>
      <c r="AL28" s="53"/>
    </row>
    <row r="29" spans="1:38" s="15" customFormat="1" ht="31.5" customHeight="1">
      <c r="A29" s="248"/>
      <c r="B29" s="30" t="s">
        <v>261</v>
      </c>
      <c r="C29" s="48"/>
      <c r="D29" s="49"/>
      <c r="E29" s="49"/>
      <c r="F29" s="49"/>
      <c r="G29" s="49"/>
      <c r="H29" s="49"/>
      <c r="I29" s="49"/>
      <c r="J29" s="49"/>
      <c r="K29" s="49"/>
      <c r="L29" s="51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52"/>
      <c r="Y29" s="49"/>
      <c r="Z29" s="53"/>
      <c r="AA29" s="49"/>
      <c r="AB29" s="49"/>
      <c r="AC29" s="49"/>
      <c r="AD29" s="49"/>
      <c r="AE29" s="49"/>
      <c r="AF29" s="49"/>
      <c r="AG29" s="49"/>
      <c r="AH29" s="49"/>
      <c r="AI29" s="49"/>
      <c r="AJ29" s="52"/>
      <c r="AK29" s="49"/>
      <c r="AL29" s="53"/>
    </row>
    <row r="30" spans="1:38" s="15" customFormat="1" ht="28.15" customHeight="1">
      <c r="A30" s="248"/>
      <c r="B30" s="54" t="s">
        <v>264</v>
      </c>
      <c r="C30" s="48">
        <v>26</v>
      </c>
      <c r="D30" s="49"/>
      <c r="E30" s="49"/>
      <c r="F30" s="49"/>
      <c r="G30" s="49"/>
      <c r="H30" s="49"/>
      <c r="I30" s="49"/>
      <c r="J30" s="49"/>
      <c r="K30" s="49"/>
      <c r="L30" s="51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52"/>
      <c r="Y30" s="49"/>
      <c r="Z30" s="53"/>
      <c r="AA30" s="49"/>
      <c r="AB30" s="49"/>
      <c r="AC30" s="49"/>
      <c r="AD30" s="49"/>
      <c r="AE30" s="49"/>
      <c r="AF30" s="49"/>
      <c r="AG30" s="49"/>
      <c r="AH30" s="49"/>
      <c r="AI30" s="49"/>
      <c r="AJ30" s="52"/>
      <c r="AK30" s="49"/>
      <c r="AL30" s="53"/>
    </row>
    <row r="31" spans="1:38" s="15" customFormat="1" ht="27" customHeight="1">
      <c r="A31" s="248"/>
      <c r="B31" s="54" t="s">
        <v>254</v>
      </c>
      <c r="C31" s="48"/>
      <c r="D31" s="49"/>
      <c r="E31" s="49"/>
      <c r="F31" s="49"/>
      <c r="G31" s="49"/>
      <c r="H31" s="49"/>
      <c r="I31" s="49"/>
      <c r="J31" s="49"/>
      <c r="K31" s="49"/>
      <c r="L31" s="51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52"/>
      <c r="Y31" s="49"/>
      <c r="Z31" s="53"/>
      <c r="AA31" s="49"/>
      <c r="AB31" s="49"/>
      <c r="AC31" s="49"/>
      <c r="AD31" s="49"/>
      <c r="AE31" s="49"/>
      <c r="AF31" s="49"/>
      <c r="AG31" s="49"/>
      <c r="AH31" s="49"/>
      <c r="AI31" s="49"/>
      <c r="AJ31" s="52"/>
      <c r="AK31" s="49"/>
      <c r="AL31" s="53"/>
    </row>
    <row r="32" spans="1:38" s="15" customFormat="1" ht="30.75" customHeight="1">
      <c r="A32" s="248"/>
      <c r="B32" s="30" t="s">
        <v>347</v>
      </c>
      <c r="C32" s="48">
        <f>C30</f>
        <v>26</v>
      </c>
      <c r="D32" s="49"/>
      <c r="E32" s="49"/>
      <c r="F32" s="49"/>
      <c r="G32" s="49"/>
      <c r="H32" s="49"/>
      <c r="I32" s="49"/>
      <c r="J32" s="49"/>
      <c r="K32" s="49"/>
      <c r="L32" s="51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52"/>
      <c r="Y32" s="49"/>
      <c r="Z32" s="53"/>
      <c r="AA32" s="49"/>
      <c r="AB32" s="49"/>
      <c r="AC32" s="49"/>
      <c r="AD32" s="49"/>
      <c r="AE32" s="49"/>
      <c r="AF32" s="49"/>
      <c r="AG32" s="49"/>
      <c r="AH32" s="49"/>
      <c r="AI32" s="49"/>
      <c r="AJ32" s="52"/>
      <c r="AK32" s="49"/>
      <c r="AL32" s="53"/>
    </row>
    <row r="33" spans="1:38" s="4" customFormat="1" ht="31.5" customHeight="1">
      <c r="A33" s="23"/>
      <c r="B33" s="56" t="s">
        <v>148</v>
      </c>
      <c r="C33" s="48">
        <f>C11+C14+C15+C16+C17+C28+C23+C18</f>
        <v>98</v>
      </c>
      <c r="D33" s="48">
        <f t="shared" ref="D33:AL33" si="0">D11+D14+D15+D16+D17+D28+D23+D18</f>
        <v>0</v>
      </c>
      <c r="E33" s="48">
        <f t="shared" si="0"/>
        <v>0</v>
      </c>
      <c r="F33" s="48">
        <f t="shared" si="0"/>
        <v>0</v>
      </c>
      <c r="G33" s="48">
        <f t="shared" si="0"/>
        <v>0</v>
      </c>
      <c r="H33" s="48">
        <f t="shared" si="0"/>
        <v>0</v>
      </c>
      <c r="I33" s="48">
        <f t="shared" si="0"/>
        <v>0</v>
      </c>
      <c r="J33" s="48">
        <f t="shared" si="0"/>
        <v>0</v>
      </c>
      <c r="K33" s="48">
        <f t="shared" si="0"/>
        <v>0</v>
      </c>
      <c r="L33" s="48">
        <f t="shared" si="0"/>
        <v>0</v>
      </c>
      <c r="M33" s="48">
        <f t="shared" si="0"/>
        <v>0</v>
      </c>
      <c r="N33" s="48">
        <f t="shared" si="0"/>
        <v>0</v>
      </c>
      <c r="O33" s="48">
        <f t="shared" si="0"/>
        <v>51071</v>
      </c>
      <c r="P33" s="31">
        <f t="shared" si="0"/>
        <v>1.25</v>
      </c>
      <c r="Q33" s="48">
        <f t="shared" si="0"/>
        <v>0</v>
      </c>
      <c r="R33" s="48">
        <f t="shared" si="0"/>
        <v>0</v>
      </c>
      <c r="S33" s="48">
        <f t="shared" si="0"/>
        <v>0</v>
      </c>
      <c r="T33" s="48">
        <f t="shared" si="0"/>
        <v>0</v>
      </c>
      <c r="U33" s="48">
        <f t="shared" si="0"/>
        <v>0</v>
      </c>
      <c r="V33" s="48">
        <f t="shared" si="0"/>
        <v>0</v>
      </c>
      <c r="W33" s="48">
        <f t="shared" si="0"/>
        <v>0</v>
      </c>
      <c r="X33" s="48">
        <f>X11+X14+X15+X16+X17+X28+X23+X18</f>
        <v>43694</v>
      </c>
      <c r="Y33" s="57">
        <f t="shared" si="0"/>
        <v>4.5</v>
      </c>
      <c r="Z33" s="57">
        <f t="shared" si="0"/>
        <v>14.5</v>
      </c>
      <c r="AA33" s="48">
        <f t="shared" si="0"/>
        <v>0</v>
      </c>
      <c r="AB33" s="48">
        <f t="shared" si="0"/>
        <v>0</v>
      </c>
      <c r="AC33" s="48">
        <f t="shared" si="0"/>
        <v>0</v>
      </c>
      <c r="AD33" s="48">
        <f t="shared" si="0"/>
        <v>0</v>
      </c>
      <c r="AE33" s="48">
        <f t="shared" si="0"/>
        <v>0</v>
      </c>
      <c r="AF33" s="48">
        <f t="shared" si="0"/>
        <v>0</v>
      </c>
      <c r="AG33" s="48">
        <f t="shared" si="0"/>
        <v>0</v>
      </c>
      <c r="AH33" s="48">
        <f t="shared" si="0"/>
        <v>0</v>
      </c>
      <c r="AI33" s="48">
        <f t="shared" si="0"/>
        <v>0</v>
      </c>
      <c r="AJ33" s="48">
        <f t="shared" si="0"/>
        <v>0</v>
      </c>
      <c r="AK33" s="48">
        <f t="shared" si="0"/>
        <v>0</v>
      </c>
      <c r="AL33" s="48">
        <f t="shared" si="0"/>
        <v>0</v>
      </c>
    </row>
    <row r="34" spans="1:38" s="6" customFormat="1" ht="29.25" customHeight="1">
      <c r="A34" s="58" t="s">
        <v>35</v>
      </c>
      <c r="B34" s="221" t="s">
        <v>3</v>
      </c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/>
      <c r="AH34" s="222"/>
      <c r="AI34" s="222"/>
      <c r="AJ34" s="222"/>
      <c r="AK34" s="222"/>
      <c r="AL34" s="223"/>
    </row>
    <row r="35" spans="1:38" s="6" customFormat="1" ht="77.25" customHeight="1">
      <c r="A35" s="58" t="s">
        <v>151</v>
      </c>
      <c r="B35" s="30" t="s">
        <v>326</v>
      </c>
      <c r="C35" s="26"/>
      <c r="D35" s="23"/>
      <c r="E35" s="23"/>
      <c r="F35" s="23"/>
      <c r="G35" s="23"/>
      <c r="H35" s="24"/>
      <c r="I35" s="23"/>
      <c r="J35" s="23"/>
      <c r="K35" s="23"/>
      <c r="L35" s="28"/>
      <c r="M35" s="23"/>
      <c r="N35" s="23"/>
      <c r="O35" s="23"/>
      <c r="P35" s="23"/>
      <c r="Q35" s="23"/>
      <c r="R35" s="28">
        <v>8541</v>
      </c>
      <c r="S35" s="33">
        <v>2</v>
      </c>
      <c r="T35" s="23"/>
      <c r="U35" s="23"/>
      <c r="V35" s="23"/>
      <c r="W35" s="23"/>
      <c r="X35" s="28">
        <v>16707</v>
      </c>
      <c r="Y35" s="33">
        <v>2</v>
      </c>
      <c r="Z35" s="23"/>
      <c r="AA35" s="23"/>
      <c r="AB35" s="23"/>
      <c r="AC35" s="23"/>
      <c r="AD35" s="23"/>
      <c r="AE35" s="33"/>
      <c r="AF35" s="23"/>
      <c r="AG35" s="23"/>
      <c r="AH35" s="23"/>
      <c r="AI35" s="23"/>
      <c r="AJ35" s="23"/>
      <c r="AK35" s="33"/>
      <c r="AL35" s="23"/>
    </row>
    <row r="36" spans="1:38" s="6" customFormat="1" ht="76.900000000000006" customHeight="1">
      <c r="A36" s="58" t="s">
        <v>63</v>
      </c>
      <c r="B36" s="30" t="s">
        <v>327</v>
      </c>
      <c r="C36" s="48"/>
      <c r="D36" s="23"/>
      <c r="E36" s="23"/>
      <c r="F36" s="23"/>
      <c r="G36" s="23"/>
      <c r="H36" s="24"/>
      <c r="I36" s="23"/>
      <c r="J36" s="23"/>
      <c r="K36" s="23"/>
      <c r="L36" s="28"/>
      <c r="M36" s="23"/>
      <c r="N36" s="23"/>
      <c r="O36" s="23"/>
      <c r="P36" s="23"/>
      <c r="Q36" s="23"/>
      <c r="R36" s="28"/>
      <c r="S36" s="23"/>
      <c r="T36" s="23"/>
      <c r="U36" s="23"/>
      <c r="V36" s="23"/>
      <c r="W36" s="23"/>
      <c r="X36" s="28">
        <v>12534</v>
      </c>
      <c r="Y36" s="23">
        <v>1.5</v>
      </c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s="6" customFormat="1" ht="33" hidden="1" customHeight="1">
      <c r="A37" s="58" t="s">
        <v>163</v>
      </c>
      <c r="B37" s="30" t="s">
        <v>193</v>
      </c>
      <c r="C37" s="48"/>
      <c r="D37" s="23"/>
      <c r="E37" s="23"/>
      <c r="F37" s="23"/>
      <c r="G37" s="23"/>
      <c r="H37" s="24"/>
      <c r="I37" s="28"/>
      <c r="J37" s="23"/>
      <c r="K37" s="23"/>
      <c r="L37" s="28"/>
      <c r="M37" s="33"/>
      <c r="N37" s="23"/>
      <c r="O37" s="23"/>
      <c r="P37" s="23"/>
      <c r="Q37" s="23"/>
      <c r="R37" s="28"/>
      <c r="S37" s="23"/>
      <c r="T37" s="23"/>
      <c r="U37" s="23"/>
      <c r="V37" s="23"/>
      <c r="W37" s="23"/>
      <c r="X37" s="28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s="6" customFormat="1" ht="139.5" hidden="1">
      <c r="A38" s="59" t="s">
        <v>187</v>
      </c>
      <c r="B38" s="30" t="s">
        <v>263</v>
      </c>
      <c r="C38" s="48"/>
      <c r="D38" s="26"/>
      <c r="E38" s="26"/>
      <c r="F38" s="26"/>
      <c r="G38" s="26"/>
      <c r="H38" s="23"/>
      <c r="I38" s="48"/>
      <c r="J38" s="26"/>
      <c r="K38" s="26"/>
      <c r="L38" s="48"/>
      <c r="M38" s="65"/>
      <c r="N38" s="26"/>
      <c r="O38" s="26"/>
      <c r="P38" s="26"/>
      <c r="Q38" s="26"/>
      <c r="R38" s="48"/>
      <c r="S38" s="26"/>
      <c r="T38" s="26"/>
      <c r="U38" s="26"/>
      <c r="V38" s="26"/>
      <c r="W38" s="26"/>
      <c r="X38" s="48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</row>
    <row r="39" spans="1:38" s="6" customFormat="1" ht="23.25" hidden="1">
      <c r="A39" s="63"/>
      <c r="B39" s="66" t="s">
        <v>261</v>
      </c>
      <c r="C39" s="48"/>
      <c r="D39" s="26"/>
      <c r="E39" s="26"/>
      <c r="F39" s="26"/>
      <c r="G39" s="26"/>
      <c r="H39" s="23"/>
      <c r="I39" s="48"/>
      <c r="J39" s="26"/>
      <c r="K39" s="26"/>
      <c r="L39" s="48"/>
      <c r="M39" s="65"/>
      <c r="N39" s="26"/>
      <c r="O39" s="26"/>
      <c r="P39" s="26"/>
      <c r="Q39" s="26"/>
      <c r="R39" s="48"/>
      <c r="S39" s="26"/>
      <c r="T39" s="26"/>
      <c r="U39" s="26"/>
      <c r="V39" s="26"/>
      <c r="W39" s="26"/>
      <c r="X39" s="48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</row>
    <row r="40" spans="1:38" s="6" customFormat="1" ht="21.75" hidden="1" customHeight="1">
      <c r="A40" s="64"/>
      <c r="B40" s="66" t="s">
        <v>262</v>
      </c>
      <c r="C40" s="48"/>
      <c r="D40" s="26"/>
      <c r="E40" s="26"/>
      <c r="F40" s="26"/>
      <c r="G40" s="26"/>
      <c r="H40" s="23"/>
      <c r="I40" s="48"/>
      <c r="J40" s="26"/>
      <c r="K40" s="26"/>
      <c r="L40" s="48"/>
      <c r="M40" s="65"/>
      <c r="N40" s="26"/>
      <c r="O40" s="26"/>
      <c r="P40" s="26"/>
      <c r="Q40" s="26"/>
      <c r="R40" s="48"/>
      <c r="S40" s="26"/>
      <c r="T40" s="26"/>
      <c r="U40" s="26"/>
      <c r="V40" s="26"/>
      <c r="W40" s="26"/>
      <c r="X40" s="48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</row>
    <row r="41" spans="1:38" s="6" customFormat="1" ht="30" customHeight="1">
      <c r="A41" s="64" t="s">
        <v>64</v>
      </c>
      <c r="B41" s="60" t="s">
        <v>388</v>
      </c>
      <c r="C41" s="48"/>
      <c r="D41" s="26"/>
      <c r="E41" s="26"/>
      <c r="F41" s="26"/>
      <c r="G41" s="26"/>
      <c r="H41" s="26"/>
      <c r="I41" s="48"/>
      <c r="J41" s="26"/>
      <c r="K41" s="26"/>
      <c r="L41" s="48"/>
      <c r="M41" s="65"/>
      <c r="N41" s="26"/>
      <c r="O41" s="26"/>
      <c r="P41" s="26"/>
      <c r="Q41" s="26"/>
      <c r="R41" s="48">
        <v>5000</v>
      </c>
      <c r="S41" s="26">
        <v>1.7</v>
      </c>
      <c r="T41" s="26"/>
      <c r="U41" s="26"/>
      <c r="V41" s="26"/>
      <c r="W41" s="26"/>
      <c r="X41" s="48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</row>
    <row r="42" spans="1:38" s="6" customFormat="1" ht="29.25" customHeight="1">
      <c r="A42" s="58"/>
      <c r="B42" s="30" t="s">
        <v>148</v>
      </c>
      <c r="C42" s="61">
        <f>C35+C36+C41</f>
        <v>0</v>
      </c>
      <c r="D42" s="61">
        <f t="shared" ref="D42:AL42" si="1">D35+D36+D41</f>
        <v>0</v>
      </c>
      <c r="E42" s="61">
        <f t="shared" si="1"/>
        <v>0</v>
      </c>
      <c r="F42" s="61">
        <f t="shared" si="1"/>
        <v>0</v>
      </c>
      <c r="G42" s="61">
        <f t="shared" si="1"/>
        <v>0</v>
      </c>
      <c r="H42" s="61">
        <f t="shared" si="1"/>
        <v>0</v>
      </c>
      <c r="I42" s="61">
        <f t="shared" si="1"/>
        <v>0</v>
      </c>
      <c r="J42" s="61">
        <f t="shared" si="1"/>
        <v>0</v>
      </c>
      <c r="K42" s="61">
        <f t="shared" si="1"/>
        <v>0</v>
      </c>
      <c r="L42" s="61">
        <f t="shared" si="1"/>
        <v>0</v>
      </c>
      <c r="M42" s="61">
        <f t="shared" si="1"/>
        <v>0</v>
      </c>
      <c r="N42" s="61">
        <f t="shared" si="1"/>
        <v>0</v>
      </c>
      <c r="O42" s="61">
        <f t="shared" si="1"/>
        <v>0</v>
      </c>
      <c r="P42" s="61">
        <f t="shared" si="1"/>
        <v>0</v>
      </c>
      <c r="Q42" s="61">
        <f t="shared" si="1"/>
        <v>0</v>
      </c>
      <c r="R42" s="48">
        <f t="shared" si="1"/>
        <v>13541</v>
      </c>
      <c r="S42" s="61">
        <f t="shared" si="1"/>
        <v>3.7</v>
      </c>
      <c r="T42" s="61">
        <f t="shared" si="1"/>
        <v>0</v>
      </c>
      <c r="U42" s="61">
        <f t="shared" si="1"/>
        <v>0</v>
      </c>
      <c r="V42" s="61">
        <f t="shared" si="1"/>
        <v>0</v>
      </c>
      <c r="W42" s="61">
        <f t="shared" si="1"/>
        <v>0</v>
      </c>
      <c r="X42" s="48">
        <f t="shared" si="1"/>
        <v>29241</v>
      </c>
      <c r="Y42" s="61">
        <f t="shared" si="1"/>
        <v>3.5</v>
      </c>
      <c r="Z42" s="61">
        <f t="shared" si="1"/>
        <v>0</v>
      </c>
      <c r="AA42" s="61">
        <f t="shared" si="1"/>
        <v>0</v>
      </c>
      <c r="AB42" s="61">
        <f t="shared" si="1"/>
        <v>0</v>
      </c>
      <c r="AC42" s="61">
        <f t="shared" si="1"/>
        <v>0</v>
      </c>
      <c r="AD42" s="61">
        <f t="shared" si="1"/>
        <v>0</v>
      </c>
      <c r="AE42" s="61">
        <f t="shared" si="1"/>
        <v>0</v>
      </c>
      <c r="AF42" s="61">
        <f t="shared" si="1"/>
        <v>0</v>
      </c>
      <c r="AG42" s="61">
        <f t="shared" si="1"/>
        <v>0</v>
      </c>
      <c r="AH42" s="61">
        <f t="shared" si="1"/>
        <v>0</v>
      </c>
      <c r="AI42" s="61">
        <f t="shared" si="1"/>
        <v>0</v>
      </c>
      <c r="AJ42" s="61">
        <f t="shared" si="1"/>
        <v>0</v>
      </c>
      <c r="AK42" s="61">
        <f t="shared" si="1"/>
        <v>0</v>
      </c>
      <c r="AL42" s="61">
        <f t="shared" si="1"/>
        <v>0</v>
      </c>
    </row>
    <row r="43" spans="1:38" s="6" customFormat="1" ht="28.5" customHeight="1">
      <c r="A43" s="58" t="s">
        <v>36</v>
      </c>
      <c r="B43" s="221" t="s">
        <v>4</v>
      </c>
      <c r="C43" s="222"/>
      <c r="D43" s="222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3"/>
    </row>
    <row r="44" spans="1:38" s="6" customFormat="1" ht="98.25" customHeight="1">
      <c r="A44" s="58" t="s">
        <v>65</v>
      </c>
      <c r="B44" s="30" t="s">
        <v>358</v>
      </c>
      <c r="C44" s="26"/>
      <c r="D44" s="23"/>
      <c r="E44" s="23"/>
      <c r="F44" s="23"/>
      <c r="G44" s="23"/>
      <c r="H44" s="24"/>
      <c r="I44" s="28"/>
      <c r="J44" s="33"/>
      <c r="K44" s="23"/>
      <c r="L44" s="28"/>
      <c r="M44" s="23"/>
      <c r="N44" s="23"/>
      <c r="O44" s="23"/>
      <c r="P44" s="23"/>
      <c r="Q44" s="23"/>
      <c r="R44" s="28">
        <v>7541</v>
      </c>
      <c r="S44" s="33">
        <v>2</v>
      </c>
      <c r="T44" s="23"/>
      <c r="U44" s="23"/>
      <c r="V44" s="23"/>
      <c r="W44" s="23"/>
      <c r="X44" s="28">
        <v>16707</v>
      </c>
      <c r="Y44" s="33">
        <v>2</v>
      </c>
      <c r="Z44" s="23"/>
      <c r="AA44" s="23"/>
      <c r="AB44" s="23"/>
      <c r="AC44" s="23"/>
      <c r="AD44" s="23"/>
      <c r="AE44" s="33"/>
      <c r="AF44" s="23"/>
      <c r="AG44" s="23"/>
      <c r="AH44" s="23"/>
      <c r="AI44" s="23"/>
      <c r="AJ44" s="23"/>
      <c r="AK44" s="33"/>
      <c r="AL44" s="23"/>
    </row>
    <row r="45" spans="1:38" s="6" customFormat="1" ht="125.25" customHeight="1">
      <c r="A45" s="58" t="s">
        <v>66</v>
      </c>
      <c r="B45" s="30" t="s">
        <v>378</v>
      </c>
      <c r="C45" s="26"/>
      <c r="D45" s="23"/>
      <c r="E45" s="23"/>
      <c r="F45" s="23"/>
      <c r="G45" s="23"/>
      <c r="H45" s="24"/>
      <c r="I45" s="23"/>
      <c r="J45" s="23"/>
      <c r="K45" s="23"/>
      <c r="L45" s="28"/>
      <c r="M45" s="23"/>
      <c r="N45" s="23"/>
      <c r="O45" s="23"/>
      <c r="P45" s="23"/>
      <c r="Q45" s="23"/>
      <c r="R45" s="28">
        <v>7541</v>
      </c>
      <c r="S45" s="33">
        <v>2</v>
      </c>
      <c r="T45" s="23"/>
      <c r="U45" s="23"/>
      <c r="V45" s="23"/>
      <c r="W45" s="23"/>
      <c r="X45" s="28">
        <v>16707</v>
      </c>
      <c r="Y45" s="33">
        <v>2</v>
      </c>
      <c r="Z45" s="23"/>
      <c r="AA45" s="23"/>
      <c r="AB45" s="23"/>
      <c r="AC45" s="23"/>
      <c r="AD45" s="23"/>
      <c r="AE45" s="33"/>
      <c r="AF45" s="23"/>
      <c r="AG45" s="23"/>
      <c r="AH45" s="23"/>
      <c r="AI45" s="23"/>
      <c r="AJ45" s="23"/>
      <c r="AK45" s="33"/>
      <c r="AL45" s="23"/>
    </row>
    <row r="46" spans="1:38" s="6" customFormat="1" ht="28.5" customHeight="1">
      <c r="A46" s="58"/>
      <c r="B46" s="30" t="s">
        <v>148</v>
      </c>
      <c r="C46" s="65">
        <f>C44+C45</f>
        <v>0</v>
      </c>
      <c r="D46" s="65">
        <f t="shared" ref="D46:AL46" si="2">D44+D45</f>
        <v>0</v>
      </c>
      <c r="E46" s="65">
        <f t="shared" si="2"/>
        <v>0</v>
      </c>
      <c r="F46" s="65">
        <f t="shared" si="2"/>
        <v>0</v>
      </c>
      <c r="G46" s="65">
        <f t="shared" si="2"/>
        <v>0</v>
      </c>
      <c r="H46" s="65">
        <f t="shared" si="2"/>
        <v>0</v>
      </c>
      <c r="I46" s="65">
        <f t="shared" si="2"/>
        <v>0</v>
      </c>
      <c r="J46" s="65">
        <f t="shared" si="2"/>
        <v>0</v>
      </c>
      <c r="K46" s="65">
        <f t="shared" si="2"/>
        <v>0</v>
      </c>
      <c r="L46" s="65">
        <f t="shared" si="2"/>
        <v>0</v>
      </c>
      <c r="M46" s="65">
        <f t="shared" si="2"/>
        <v>0</v>
      </c>
      <c r="N46" s="65">
        <f t="shared" si="2"/>
        <v>0</v>
      </c>
      <c r="O46" s="65">
        <f t="shared" si="2"/>
        <v>0</v>
      </c>
      <c r="P46" s="65">
        <f t="shared" si="2"/>
        <v>0</v>
      </c>
      <c r="Q46" s="65">
        <f t="shared" si="2"/>
        <v>0</v>
      </c>
      <c r="R46" s="48">
        <f t="shared" si="2"/>
        <v>15082</v>
      </c>
      <c r="S46" s="48">
        <f t="shared" si="2"/>
        <v>4</v>
      </c>
      <c r="T46" s="48">
        <f t="shared" si="2"/>
        <v>0</v>
      </c>
      <c r="U46" s="48">
        <f t="shared" si="2"/>
        <v>0</v>
      </c>
      <c r="V46" s="48">
        <f t="shared" si="2"/>
        <v>0</v>
      </c>
      <c r="W46" s="48">
        <f t="shared" si="2"/>
        <v>0</v>
      </c>
      <c r="X46" s="48">
        <f>X44+X45</f>
        <v>33414</v>
      </c>
      <c r="Y46" s="65">
        <f t="shared" si="2"/>
        <v>4</v>
      </c>
      <c r="Z46" s="65">
        <f t="shared" si="2"/>
        <v>0</v>
      </c>
      <c r="AA46" s="65">
        <f t="shared" si="2"/>
        <v>0</v>
      </c>
      <c r="AB46" s="65">
        <f t="shared" si="2"/>
        <v>0</v>
      </c>
      <c r="AC46" s="65">
        <f t="shared" si="2"/>
        <v>0</v>
      </c>
      <c r="AD46" s="65">
        <f t="shared" si="2"/>
        <v>0</v>
      </c>
      <c r="AE46" s="65">
        <f t="shared" si="2"/>
        <v>0</v>
      </c>
      <c r="AF46" s="65">
        <f t="shared" si="2"/>
        <v>0</v>
      </c>
      <c r="AG46" s="65">
        <f t="shared" si="2"/>
        <v>0</v>
      </c>
      <c r="AH46" s="65">
        <f t="shared" si="2"/>
        <v>0</v>
      </c>
      <c r="AI46" s="65">
        <f t="shared" si="2"/>
        <v>0</v>
      </c>
      <c r="AJ46" s="65">
        <f t="shared" si="2"/>
        <v>0</v>
      </c>
      <c r="AK46" s="65">
        <f t="shared" si="2"/>
        <v>0</v>
      </c>
      <c r="AL46" s="65">
        <f t="shared" si="2"/>
        <v>0</v>
      </c>
    </row>
    <row r="47" spans="1:38" s="6" customFormat="1" ht="30.75" customHeight="1">
      <c r="A47" s="58" t="s">
        <v>37</v>
      </c>
      <c r="B47" s="221" t="s">
        <v>5</v>
      </c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3"/>
    </row>
    <row r="48" spans="1:38" s="6" customFormat="1" ht="47.25" hidden="1" customHeight="1">
      <c r="A48" s="58" t="s">
        <v>67</v>
      </c>
      <c r="B48" s="30" t="s">
        <v>194</v>
      </c>
      <c r="C48" s="26"/>
      <c r="D48" s="23"/>
      <c r="E48" s="23"/>
      <c r="F48" s="23"/>
      <c r="G48" s="71"/>
      <c r="H48" s="24"/>
      <c r="I48" s="23"/>
      <c r="J48" s="23"/>
      <c r="K48" s="23"/>
      <c r="L48" s="28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</row>
    <row r="49" spans="1:38" s="6" customFormat="1" ht="53.25" customHeight="1">
      <c r="A49" s="58" t="s">
        <v>67</v>
      </c>
      <c r="B49" s="30" t="s">
        <v>0</v>
      </c>
      <c r="C49" s="26"/>
      <c r="D49" s="23"/>
      <c r="E49" s="23"/>
      <c r="F49" s="23"/>
      <c r="G49" s="23"/>
      <c r="H49" s="24"/>
      <c r="I49" s="23"/>
      <c r="J49" s="23"/>
      <c r="K49" s="23"/>
      <c r="L49" s="28"/>
      <c r="M49" s="23"/>
      <c r="N49" s="23"/>
      <c r="O49" s="23"/>
      <c r="P49" s="23"/>
      <c r="Q49" s="23"/>
      <c r="R49" s="28">
        <v>6541</v>
      </c>
      <c r="S49" s="33">
        <v>2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33"/>
      <c r="AF49" s="23"/>
      <c r="AG49" s="23"/>
      <c r="AH49" s="23"/>
      <c r="AI49" s="23"/>
      <c r="AJ49" s="23"/>
      <c r="AK49" s="23"/>
      <c r="AL49" s="23"/>
    </row>
    <row r="50" spans="1:38" s="6" customFormat="1" ht="46.5" customHeight="1">
      <c r="A50" s="58" t="s">
        <v>68</v>
      </c>
      <c r="B50" s="30" t="s">
        <v>195</v>
      </c>
      <c r="C50" s="26"/>
      <c r="D50" s="23"/>
      <c r="E50" s="23"/>
      <c r="F50" s="23"/>
      <c r="G50" s="33"/>
      <c r="H50" s="24"/>
      <c r="I50" s="23"/>
      <c r="J50" s="23"/>
      <c r="K50" s="23"/>
      <c r="L50" s="28"/>
      <c r="M50" s="33"/>
      <c r="N50" s="23"/>
      <c r="O50" s="23"/>
      <c r="P50" s="23"/>
      <c r="Q50" s="23"/>
      <c r="R50" s="28">
        <v>11356</v>
      </c>
      <c r="S50" s="33">
        <v>3</v>
      </c>
      <c r="T50" s="23"/>
      <c r="U50" s="23"/>
      <c r="V50" s="23"/>
      <c r="W50" s="23"/>
      <c r="X50" s="28">
        <v>45206</v>
      </c>
      <c r="Y50" s="33">
        <v>4</v>
      </c>
      <c r="Z50" s="23"/>
      <c r="AA50" s="23"/>
      <c r="AB50" s="23"/>
      <c r="AC50" s="23"/>
      <c r="AD50" s="23"/>
      <c r="AE50" s="33"/>
      <c r="AF50" s="23"/>
      <c r="AG50" s="23"/>
      <c r="AH50" s="23"/>
      <c r="AI50" s="23"/>
      <c r="AJ50" s="23"/>
      <c r="AK50" s="33"/>
      <c r="AL50" s="23"/>
    </row>
    <row r="51" spans="1:38" s="6" customFormat="1" ht="120" customHeight="1">
      <c r="A51" s="58" t="s">
        <v>69</v>
      </c>
      <c r="B51" s="30" t="s">
        <v>359</v>
      </c>
      <c r="C51" s="26"/>
      <c r="D51" s="23"/>
      <c r="E51" s="23"/>
      <c r="F51" s="23"/>
      <c r="G51" s="23"/>
      <c r="H51" s="24"/>
      <c r="I51" s="23"/>
      <c r="J51" s="23"/>
      <c r="K51" s="23"/>
      <c r="L51" s="28"/>
      <c r="M51" s="23"/>
      <c r="N51" s="23"/>
      <c r="O51" s="23"/>
      <c r="P51" s="23"/>
      <c r="Q51" s="23"/>
      <c r="R51" s="28"/>
      <c r="S51" s="23"/>
      <c r="T51" s="23"/>
      <c r="U51" s="23"/>
      <c r="V51" s="23"/>
      <c r="W51" s="23"/>
      <c r="X51" s="28">
        <v>19850</v>
      </c>
      <c r="Y51" s="23"/>
      <c r="Z51" s="23">
        <v>57.55</v>
      </c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</row>
    <row r="52" spans="1:38" s="6" customFormat="1" ht="23.25">
      <c r="A52" s="58"/>
      <c r="B52" s="30" t="s">
        <v>148</v>
      </c>
      <c r="C52" s="65">
        <f>C48+C49+C50+C51</f>
        <v>0</v>
      </c>
      <c r="D52" s="65">
        <f t="shared" ref="D52:L52" si="3">D48+D49+D50+D51</f>
        <v>0</v>
      </c>
      <c r="E52" s="65">
        <f t="shared" si="3"/>
        <v>0</v>
      </c>
      <c r="F52" s="65">
        <f t="shared" si="3"/>
        <v>0</v>
      </c>
      <c r="G52" s="65">
        <f t="shared" si="3"/>
        <v>0</v>
      </c>
      <c r="H52" s="65">
        <f t="shared" si="3"/>
        <v>0</v>
      </c>
      <c r="I52" s="65">
        <f t="shared" si="3"/>
        <v>0</v>
      </c>
      <c r="J52" s="65">
        <f t="shared" si="3"/>
        <v>0</v>
      </c>
      <c r="K52" s="65">
        <f t="shared" si="3"/>
        <v>0</v>
      </c>
      <c r="L52" s="48">
        <f t="shared" si="3"/>
        <v>0</v>
      </c>
      <c r="M52" s="68">
        <f t="shared" ref="M52:R52" si="4">M48+M49+M50+M51</f>
        <v>0</v>
      </c>
      <c r="N52" s="68">
        <f t="shared" si="4"/>
        <v>0</v>
      </c>
      <c r="O52" s="68">
        <f t="shared" si="4"/>
        <v>0</v>
      </c>
      <c r="P52" s="68">
        <f t="shared" si="4"/>
        <v>0</v>
      </c>
      <c r="Q52" s="68">
        <f t="shared" si="4"/>
        <v>0</v>
      </c>
      <c r="R52" s="48">
        <f t="shared" si="4"/>
        <v>17897</v>
      </c>
      <c r="S52" s="65">
        <f t="shared" ref="S52:Y52" si="5">S48+S49+S50+S51</f>
        <v>5</v>
      </c>
      <c r="T52" s="65">
        <f t="shared" si="5"/>
        <v>0</v>
      </c>
      <c r="U52" s="65">
        <f t="shared" si="5"/>
        <v>0</v>
      </c>
      <c r="V52" s="65">
        <f t="shared" si="5"/>
        <v>0</v>
      </c>
      <c r="W52" s="65">
        <f t="shared" si="5"/>
        <v>0</v>
      </c>
      <c r="X52" s="48">
        <f t="shared" si="5"/>
        <v>65056</v>
      </c>
      <c r="Y52" s="65">
        <f t="shared" si="5"/>
        <v>4</v>
      </c>
      <c r="Z52" s="72">
        <f>Z48+Z49+Z50+Z51</f>
        <v>57.55</v>
      </c>
      <c r="AA52" s="68"/>
      <c r="AB52" s="68"/>
      <c r="AC52" s="68"/>
      <c r="AD52" s="65"/>
      <c r="AE52" s="65"/>
      <c r="AF52" s="65"/>
      <c r="AG52" s="65"/>
      <c r="AH52" s="65"/>
      <c r="AI52" s="65"/>
      <c r="AJ52" s="65"/>
      <c r="AK52" s="65"/>
      <c r="AL52" s="72"/>
    </row>
    <row r="53" spans="1:38" s="6" customFormat="1" ht="27" customHeight="1">
      <c r="A53" s="58" t="s">
        <v>38</v>
      </c>
      <c r="B53" s="221" t="s">
        <v>6</v>
      </c>
      <c r="C53" s="222"/>
      <c r="D53" s="222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2"/>
      <c r="AK53" s="222"/>
      <c r="AL53" s="223"/>
    </row>
    <row r="54" spans="1:38" s="6" customFormat="1" ht="109.5" customHeight="1">
      <c r="A54" s="58" t="s">
        <v>70</v>
      </c>
      <c r="B54" s="30" t="s">
        <v>196</v>
      </c>
      <c r="C54" s="23"/>
      <c r="D54" s="23"/>
      <c r="E54" s="23"/>
      <c r="F54" s="23"/>
      <c r="G54" s="33"/>
      <c r="H54" s="23"/>
      <c r="I54" s="23"/>
      <c r="J54" s="23"/>
      <c r="K54" s="23"/>
      <c r="L54" s="28"/>
      <c r="M54" s="33"/>
      <c r="N54" s="23"/>
      <c r="O54" s="23"/>
      <c r="P54" s="23"/>
      <c r="Q54" s="23"/>
      <c r="R54" s="28">
        <v>6541</v>
      </c>
      <c r="S54" s="33">
        <v>2</v>
      </c>
      <c r="T54" s="23"/>
      <c r="U54" s="23"/>
      <c r="V54" s="23"/>
      <c r="W54" s="23"/>
      <c r="X54" s="28">
        <v>16707</v>
      </c>
      <c r="Y54" s="33">
        <v>2</v>
      </c>
      <c r="Z54" s="23"/>
      <c r="AA54" s="23"/>
      <c r="AB54" s="23"/>
      <c r="AC54" s="23"/>
      <c r="AD54" s="23"/>
      <c r="AE54" s="33"/>
      <c r="AF54" s="23"/>
      <c r="AG54" s="23"/>
      <c r="AH54" s="23"/>
      <c r="AI54" s="23"/>
      <c r="AJ54" s="23"/>
      <c r="AK54" s="33"/>
      <c r="AL54" s="23"/>
    </row>
    <row r="55" spans="1:38" s="6" customFormat="1" ht="217.5" customHeight="1">
      <c r="A55" s="215" t="s">
        <v>71</v>
      </c>
      <c r="B55" s="30" t="s">
        <v>550</v>
      </c>
      <c r="C55" s="26"/>
      <c r="D55" s="23"/>
      <c r="E55" s="23"/>
      <c r="F55" s="102">
        <v>3201.7360899999999</v>
      </c>
      <c r="G55" s="33"/>
      <c r="H55" s="24"/>
      <c r="I55" s="23"/>
      <c r="J55" s="23"/>
      <c r="K55" s="23"/>
      <c r="L55" s="28"/>
      <c r="M55" s="33"/>
      <c r="N55" s="23"/>
      <c r="O55" s="23"/>
      <c r="P55" s="23"/>
      <c r="Q55" s="23"/>
      <c r="R55" s="28"/>
      <c r="S55" s="33"/>
      <c r="T55" s="23"/>
      <c r="U55" s="23"/>
      <c r="V55" s="23"/>
      <c r="W55" s="23"/>
      <c r="X55" s="28"/>
      <c r="Y55" s="33"/>
      <c r="Z55" s="23"/>
      <c r="AA55" s="23"/>
      <c r="AB55" s="23"/>
      <c r="AC55" s="23"/>
      <c r="AD55" s="23"/>
      <c r="AE55" s="33"/>
      <c r="AF55" s="23"/>
      <c r="AG55" s="23"/>
      <c r="AH55" s="23"/>
      <c r="AI55" s="23"/>
      <c r="AJ55" s="23"/>
      <c r="AK55" s="33"/>
      <c r="AL55" s="23"/>
    </row>
    <row r="56" spans="1:38" s="6" customFormat="1" ht="27" customHeight="1">
      <c r="A56" s="216"/>
      <c r="B56" s="30" t="s">
        <v>261</v>
      </c>
      <c r="C56" s="26"/>
      <c r="D56" s="23"/>
      <c r="E56" s="23"/>
      <c r="F56" s="102"/>
      <c r="G56" s="33"/>
      <c r="H56" s="24"/>
      <c r="I56" s="23"/>
      <c r="J56" s="23"/>
      <c r="K56" s="23"/>
      <c r="L56" s="28"/>
      <c r="M56" s="33"/>
      <c r="N56" s="23"/>
      <c r="O56" s="23"/>
      <c r="P56" s="23"/>
      <c r="Q56" s="23"/>
      <c r="R56" s="28"/>
      <c r="S56" s="33"/>
      <c r="T56" s="23"/>
      <c r="U56" s="23"/>
      <c r="V56" s="23"/>
      <c r="W56" s="23"/>
      <c r="X56" s="28"/>
      <c r="Y56" s="33"/>
      <c r="Z56" s="23"/>
      <c r="AA56" s="23"/>
      <c r="AB56" s="23"/>
      <c r="AC56" s="23"/>
      <c r="AD56" s="23"/>
      <c r="AE56" s="33"/>
      <c r="AF56" s="23"/>
      <c r="AG56" s="23"/>
      <c r="AH56" s="23"/>
      <c r="AI56" s="23"/>
      <c r="AJ56" s="23"/>
      <c r="AK56" s="33"/>
      <c r="AL56" s="23"/>
    </row>
    <row r="57" spans="1:38" s="6" customFormat="1" ht="25.5" customHeight="1">
      <c r="A57" s="217"/>
      <c r="B57" s="54" t="s">
        <v>264</v>
      </c>
      <c r="C57" s="26"/>
      <c r="D57" s="23"/>
      <c r="E57" s="23"/>
      <c r="F57" s="102">
        <f>F55</f>
        <v>3201.7360899999999</v>
      </c>
      <c r="G57" s="33"/>
      <c r="H57" s="24"/>
      <c r="I57" s="23"/>
      <c r="J57" s="23"/>
      <c r="K57" s="23"/>
      <c r="L57" s="28"/>
      <c r="M57" s="33"/>
      <c r="N57" s="23"/>
      <c r="O57" s="23"/>
      <c r="P57" s="23"/>
      <c r="Q57" s="23"/>
      <c r="R57" s="28"/>
      <c r="S57" s="33"/>
      <c r="T57" s="23"/>
      <c r="U57" s="23"/>
      <c r="V57" s="23"/>
      <c r="W57" s="23"/>
      <c r="X57" s="28"/>
      <c r="Y57" s="33"/>
      <c r="Z57" s="23"/>
      <c r="AA57" s="23"/>
      <c r="AB57" s="23"/>
      <c r="AC57" s="23"/>
      <c r="AD57" s="23"/>
      <c r="AE57" s="33"/>
      <c r="AF57" s="23"/>
      <c r="AG57" s="23"/>
      <c r="AH57" s="23"/>
      <c r="AI57" s="23"/>
      <c r="AJ57" s="23"/>
      <c r="AK57" s="33"/>
      <c r="AL57" s="23"/>
    </row>
    <row r="58" spans="1:38" s="6" customFormat="1" ht="78.75" customHeight="1">
      <c r="A58" s="64" t="s">
        <v>509</v>
      </c>
      <c r="B58" s="30" t="s">
        <v>197</v>
      </c>
      <c r="C58" s="26"/>
      <c r="D58" s="23"/>
      <c r="E58" s="23"/>
      <c r="F58" s="23"/>
      <c r="G58" s="23"/>
      <c r="H58" s="24"/>
      <c r="I58" s="23"/>
      <c r="J58" s="23"/>
      <c r="K58" s="23"/>
      <c r="L58" s="28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8">
        <v>16707</v>
      </c>
      <c r="Y58" s="33">
        <v>2</v>
      </c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33"/>
      <c r="AL58" s="23"/>
    </row>
    <row r="59" spans="1:38" s="6" customFormat="1" ht="23.25" hidden="1">
      <c r="A59" s="59"/>
      <c r="B59" s="30"/>
      <c r="C59" s="26"/>
      <c r="D59" s="26"/>
      <c r="E59" s="26"/>
      <c r="F59" s="26">
        <v>0</v>
      </c>
      <c r="G59" s="26">
        <v>0</v>
      </c>
      <c r="H59" s="25"/>
      <c r="I59" s="23"/>
      <c r="J59" s="26"/>
      <c r="K59" s="26"/>
      <c r="L59" s="48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</row>
    <row r="60" spans="1:38" s="6" customFormat="1" ht="30.75" customHeight="1">
      <c r="A60" s="64"/>
      <c r="B60" s="30" t="s">
        <v>148</v>
      </c>
      <c r="C60" s="65">
        <f>C54+C58</f>
        <v>0</v>
      </c>
      <c r="D60" s="65">
        <f>D54+D58</f>
        <v>0</v>
      </c>
      <c r="E60" s="65">
        <f>E54+E58</f>
        <v>0</v>
      </c>
      <c r="F60" s="67">
        <f>F55</f>
        <v>3201.7360899999999</v>
      </c>
      <c r="G60" s="65">
        <f t="shared" ref="G60:AL60" si="6">G54+G58</f>
        <v>0</v>
      </c>
      <c r="H60" s="65">
        <f t="shared" si="6"/>
        <v>0</v>
      </c>
      <c r="I60" s="65">
        <f t="shared" si="6"/>
        <v>0</v>
      </c>
      <c r="J60" s="65">
        <f t="shared" si="6"/>
        <v>0</v>
      </c>
      <c r="K60" s="65">
        <f t="shared" si="6"/>
        <v>0</v>
      </c>
      <c r="L60" s="65">
        <f t="shared" si="6"/>
        <v>0</v>
      </c>
      <c r="M60" s="65">
        <f t="shared" si="6"/>
        <v>0</v>
      </c>
      <c r="N60" s="65">
        <f t="shared" si="6"/>
        <v>0</v>
      </c>
      <c r="O60" s="65">
        <f t="shared" si="6"/>
        <v>0</v>
      </c>
      <c r="P60" s="65">
        <f t="shared" si="6"/>
        <v>0</v>
      </c>
      <c r="Q60" s="65">
        <f t="shared" si="6"/>
        <v>0</v>
      </c>
      <c r="R60" s="48">
        <f t="shared" si="6"/>
        <v>6541</v>
      </c>
      <c r="S60" s="48">
        <f t="shared" si="6"/>
        <v>2</v>
      </c>
      <c r="T60" s="48">
        <f t="shared" si="6"/>
        <v>0</v>
      </c>
      <c r="U60" s="48">
        <f t="shared" si="6"/>
        <v>0</v>
      </c>
      <c r="V60" s="48">
        <f t="shared" si="6"/>
        <v>0</v>
      </c>
      <c r="W60" s="48">
        <f t="shared" si="6"/>
        <v>0</v>
      </c>
      <c r="X60" s="48">
        <f t="shared" si="6"/>
        <v>33414</v>
      </c>
      <c r="Y60" s="48">
        <f t="shared" si="6"/>
        <v>4</v>
      </c>
      <c r="Z60" s="65">
        <f t="shared" si="6"/>
        <v>0</v>
      </c>
      <c r="AA60" s="65">
        <f t="shared" si="6"/>
        <v>0</v>
      </c>
      <c r="AB60" s="65">
        <f t="shared" si="6"/>
        <v>0</v>
      </c>
      <c r="AC60" s="65">
        <f t="shared" si="6"/>
        <v>0</v>
      </c>
      <c r="AD60" s="65">
        <f t="shared" si="6"/>
        <v>0</v>
      </c>
      <c r="AE60" s="65">
        <f t="shared" si="6"/>
        <v>0</v>
      </c>
      <c r="AF60" s="65">
        <f t="shared" si="6"/>
        <v>0</v>
      </c>
      <c r="AG60" s="65">
        <f t="shared" si="6"/>
        <v>0</v>
      </c>
      <c r="AH60" s="65">
        <f t="shared" si="6"/>
        <v>0</v>
      </c>
      <c r="AI60" s="65">
        <f t="shared" si="6"/>
        <v>0</v>
      </c>
      <c r="AJ60" s="65">
        <f t="shared" si="6"/>
        <v>0</v>
      </c>
      <c r="AK60" s="65">
        <f t="shared" si="6"/>
        <v>0</v>
      </c>
      <c r="AL60" s="65">
        <f t="shared" si="6"/>
        <v>0</v>
      </c>
    </row>
    <row r="61" spans="1:38" s="6" customFormat="1" ht="25.5" customHeight="1">
      <c r="A61" s="58" t="s">
        <v>39</v>
      </c>
      <c r="B61" s="221" t="s">
        <v>7</v>
      </c>
      <c r="C61" s="222"/>
      <c r="D61" s="222"/>
      <c r="E61" s="222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3"/>
    </row>
    <row r="62" spans="1:38" s="6" customFormat="1" ht="55.5" customHeight="1">
      <c r="A62" s="58" t="s">
        <v>72</v>
      </c>
      <c r="B62" s="30" t="s">
        <v>328</v>
      </c>
      <c r="C62" s="26"/>
      <c r="D62" s="23"/>
      <c r="E62" s="23"/>
      <c r="F62" s="23"/>
      <c r="G62" s="23"/>
      <c r="H62" s="24"/>
      <c r="I62" s="23"/>
      <c r="J62" s="23"/>
      <c r="K62" s="23"/>
      <c r="L62" s="28"/>
      <c r="M62" s="23"/>
      <c r="N62" s="23"/>
      <c r="O62" s="23"/>
      <c r="P62" s="23"/>
      <c r="Q62" s="23"/>
      <c r="R62" s="28">
        <v>13539</v>
      </c>
      <c r="S62" s="23">
        <v>3</v>
      </c>
      <c r="T62" s="23"/>
      <c r="U62" s="23"/>
      <c r="V62" s="23"/>
      <c r="W62" s="23"/>
      <c r="X62" s="28">
        <v>33904</v>
      </c>
      <c r="Y62" s="23">
        <v>3</v>
      </c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s="6" customFormat="1" ht="57.75" customHeight="1">
      <c r="A63" s="58" t="s">
        <v>73</v>
      </c>
      <c r="B63" s="30" t="s">
        <v>198</v>
      </c>
      <c r="C63" s="26"/>
      <c r="D63" s="23"/>
      <c r="E63" s="23"/>
      <c r="F63" s="23"/>
      <c r="G63" s="33"/>
      <c r="H63" s="24"/>
      <c r="I63" s="23"/>
      <c r="J63" s="23"/>
      <c r="K63" s="23"/>
      <c r="L63" s="28"/>
      <c r="M63" s="33"/>
      <c r="N63" s="23"/>
      <c r="O63" s="23"/>
      <c r="P63" s="23"/>
      <c r="Q63" s="23"/>
      <c r="R63" s="28">
        <v>13312</v>
      </c>
      <c r="S63" s="33">
        <v>3</v>
      </c>
      <c r="T63" s="23"/>
      <c r="U63" s="23"/>
      <c r="V63" s="23"/>
      <c r="W63" s="23"/>
      <c r="X63" s="28">
        <v>16707</v>
      </c>
      <c r="Y63" s="33">
        <v>2</v>
      </c>
      <c r="Z63" s="23"/>
      <c r="AA63" s="23"/>
      <c r="AB63" s="23"/>
      <c r="AC63" s="23"/>
      <c r="AD63" s="23"/>
      <c r="AE63" s="33"/>
      <c r="AF63" s="23"/>
      <c r="AG63" s="23"/>
      <c r="AH63" s="23"/>
      <c r="AI63" s="23"/>
      <c r="AJ63" s="33"/>
      <c r="AK63" s="33"/>
      <c r="AL63" s="23"/>
    </row>
    <row r="64" spans="1:38" s="6" customFormat="1" ht="30.75" hidden="1" customHeight="1">
      <c r="A64" s="59" t="s">
        <v>74</v>
      </c>
      <c r="B64" s="30" t="s">
        <v>199</v>
      </c>
      <c r="C64" s="26"/>
      <c r="D64" s="23"/>
      <c r="E64" s="23"/>
      <c r="F64" s="23"/>
      <c r="G64" s="23"/>
      <c r="H64" s="24"/>
      <c r="I64" s="23"/>
      <c r="J64" s="23"/>
      <c r="K64" s="23"/>
      <c r="L64" s="28"/>
      <c r="M64" s="33"/>
      <c r="N64" s="23"/>
      <c r="O64" s="23"/>
      <c r="P64" s="23"/>
      <c r="Q64" s="23"/>
      <c r="R64" s="28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38" s="6" customFormat="1" ht="31.5" hidden="1" customHeight="1">
      <c r="A65" s="58" t="s">
        <v>152</v>
      </c>
      <c r="B65" s="30" t="s">
        <v>200</v>
      </c>
      <c r="C65" s="26"/>
      <c r="D65" s="23"/>
      <c r="E65" s="23"/>
      <c r="F65" s="23"/>
      <c r="G65" s="23"/>
      <c r="H65" s="24"/>
      <c r="I65" s="23"/>
      <c r="J65" s="23"/>
      <c r="K65" s="23"/>
      <c r="L65" s="28"/>
      <c r="M65" s="33"/>
      <c r="N65" s="23"/>
      <c r="O65" s="23"/>
      <c r="P65" s="23"/>
      <c r="Q65" s="23"/>
      <c r="R65" s="28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38" s="6" customFormat="1" ht="123.75" customHeight="1">
      <c r="A66" s="59" t="s">
        <v>74</v>
      </c>
      <c r="B66" s="30" t="s">
        <v>361</v>
      </c>
      <c r="C66" s="26"/>
      <c r="D66" s="23"/>
      <c r="E66" s="23"/>
      <c r="F66" s="23"/>
      <c r="G66" s="23"/>
      <c r="H66" s="24"/>
      <c r="I66" s="23"/>
      <c r="J66" s="23"/>
      <c r="K66" s="23"/>
      <c r="L66" s="28"/>
      <c r="M66" s="23"/>
      <c r="N66" s="23"/>
      <c r="O66" s="23"/>
      <c r="P66" s="23"/>
      <c r="Q66" s="23"/>
      <c r="R66" s="28">
        <v>7400</v>
      </c>
      <c r="S66" s="23"/>
      <c r="T66" s="23">
        <v>57.85</v>
      </c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s="6" customFormat="1" ht="30" customHeight="1">
      <c r="A67" s="58"/>
      <c r="B67" s="30" t="s">
        <v>148</v>
      </c>
      <c r="C67" s="65">
        <f>C62+C63+C64+C65+C66</f>
        <v>0</v>
      </c>
      <c r="D67" s="65">
        <f t="shared" ref="D67:AL67" si="7">D62+D63+D64+D65+D66</f>
        <v>0</v>
      </c>
      <c r="E67" s="65">
        <f t="shared" si="7"/>
        <v>0</v>
      </c>
      <c r="F67" s="65">
        <f t="shared" si="7"/>
        <v>0</v>
      </c>
      <c r="G67" s="65">
        <f t="shared" si="7"/>
        <v>0</v>
      </c>
      <c r="H67" s="33">
        <f t="shared" si="7"/>
        <v>0</v>
      </c>
      <c r="I67" s="33">
        <f t="shared" si="7"/>
        <v>0</v>
      </c>
      <c r="J67" s="33">
        <f t="shared" si="7"/>
        <v>0</v>
      </c>
      <c r="K67" s="65">
        <f t="shared" si="7"/>
        <v>0</v>
      </c>
      <c r="L67" s="48"/>
      <c r="M67" s="65"/>
      <c r="N67" s="65">
        <f t="shared" si="7"/>
        <v>0</v>
      </c>
      <c r="O67" s="65">
        <f t="shared" si="7"/>
        <v>0</v>
      </c>
      <c r="P67" s="65">
        <f t="shared" si="7"/>
        <v>0</v>
      </c>
      <c r="Q67" s="65">
        <f t="shared" si="7"/>
        <v>0</v>
      </c>
      <c r="R67" s="48">
        <f t="shared" si="7"/>
        <v>34251</v>
      </c>
      <c r="S67" s="48">
        <f t="shared" si="7"/>
        <v>6</v>
      </c>
      <c r="T67" s="48">
        <f t="shared" si="7"/>
        <v>57.85</v>
      </c>
      <c r="U67" s="48">
        <f t="shared" si="7"/>
        <v>0</v>
      </c>
      <c r="V67" s="48">
        <f t="shared" si="7"/>
        <v>0</v>
      </c>
      <c r="W67" s="48">
        <f t="shared" si="7"/>
        <v>0</v>
      </c>
      <c r="X67" s="48">
        <f t="shared" si="7"/>
        <v>50611</v>
      </c>
      <c r="Y67" s="48">
        <f t="shared" si="7"/>
        <v>5</v>
      </c>
      <c r="Z67" s="65">
        <f t="shared" si="7"/>
        <v>0</v>
      </c>
      <c r="AA67" s="65">
        <f t="shared" si="7"/>
        <v>0</v>
      </c>
      <c r="AB67" s="65">
        <f t="shared" si="7"/>
        <v>0</v>
      </c>
      <c r="AC67" s="65">
        <f t="shared" si="7"/>
        <v>0</v>
      </c>
      <c r="AD67" s="65">
        <f t="shared" si="7"/>
        <v>0</v>
      </c>
      <c r="AE67" s="65">
        <f t="shared" si="7"/>
        <v>0</v>
      </c>
      <c r="AF67" s="65">
        <f t="shared" si="7"/>
        <v>0</v>
      </c>
      <c r="AG67" s="65">
        <f t="shared" si="7"/>
        <v>0</v>
      </c>
      <c r="AH67" s="65">
        <f t="shared" si="7"/>
        <v>0</v>
      </c>
      <c r="AI67" s="65">
        <f t="shared" si="7"/>
        <v>0</v>
      </c>
      <c r="AJ67" s="65">
        <f t="shared" si="7"/>
        <v>0</v>
      </c>
      <c r="AK67" s="65">
        <f t="shared" si="7"/>
        <v>0</v>
      </c>
      <c r="AL67" s="65">
        <f t="shared" si="7"/>
        <v>0</v>
      </c>
    </row>
    <row r="68" spans="1:38" s="6" customFormat="1" ht="24.75" customHeight="1">
      <c r="A68" s="58" t="s">
        <v>40</v>
      </c>
      <c r="B68" s="221" t="s">
        <v>8</v>
      </c>
      <c r="C68" s="222"/>
      <c r="D68" s="222"/>
      <c r="E68" s="222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  <c r="AK68" s="222"/>
      <c r="AL68" s="223"/>
    </row>
    <row r="69" spans="1:38" s="6" customFormat="1" ht="76.5" hidden="1" customHeight="1">
      <c r="A69" s="58" t="s">
        <v>75</v>
      </c>
      <c r="B69" s="30" t="s">
        <v>247</v>
      </c>
      <c r="C69" s="26"/>
      <c r="D69" s="23"/>
      <c r="E69" s="23"/>
      <c r="F69" s="23"/>
      <c r="G69" s="23"/>
      <c r="H69" s="24"/>
      <c r="I69" s="23"/>
      <c r="J69" s="23"/>
      <c r="K69" s="23"/>
      <c r="L69" s="28"/>
      <c r="M69" s="3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s="6" customFormat="1" ht="49.5" customHeight="1">
      <c r="A70" s="58" t="s">
        <v>75</v>
      </c>
      <c r="B70" s="30" t="s">
        <v>201</v>
      </c>
      <c r="C70" s="26"/>
      <c r="D70" s="23"/>
      <c r="E70" s="23"/>
      <c r="F70" s="23"/>
      <c r="G70" s="23"/>
      <c r="H70" s="24"/>
      <c r="I70" s="23"/>
      <c r="J70" s="23"/>
      <c r="K70" s="23"/>
      <c r="L70" s="28"/>
      <c r="M70" s="3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8">
        <v>12530</v>
      </c>
      <c r="Y70" s="23">
        <v>1.5</v>
      </c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s="6" customFormat="1" ht="48" customHeight="1">
      <c r="A71" s="58" t="s">
        <v>76</v>
      </c>
      <c r="B71" s="30" t="s">
        <v>597</v>
      </c>
      <c r="C71" s="26"/>
      <c r="D71" s="23"/>
      <c r="E71" s="23"/>
      <c r="F71" s="23"/>
      <c r="G71" s="23"/>
      <c r="H71" s="24"/>
      <c r="I71" s="23"/>
      <c r="J71" s="23"/>
      <c r="K71" s="23"/>
      <c r="L71" s="28"/>
      <c r="M71" s="33"/>
      <c r="N71" s="23"/>
      <c r="O71" s="23"/>
      <c r="P71" s="23"/>
      <c r="Q71" s="23"/>
      <c r="R71" s="28">
        <v>8500</v>
      </c>
      <c r="S71" s="33">
        <v>2</v>
      </c>
      <c r="T71" s="23"/>
      <c r="U71" s="23"/>
      <c r="V71" s="23"/>
      <c r="W71" s="23"/>
      <c r="X71" s="28"/>
      <c r="Y71" s="23"/>
      <c r="Z71" s="23"/>
      <c r="AA71" s="23"/>
      <c r="AB71" s="23"/>
      <c r="AC71" s="23"/>
      <c r="AD71" s="23"/>
      <c r="AE71" s="33"/>
      <c r="AF71" s="23"/>
      <c r="AG71" s="23"/>
      <c r="AH71" s="23"/>
      <c r="AI71" s="23"/>
      <c r="AJ71" s="23"/>
      <c r="AK71" s="23"/>
      <c r="AL71" s="23"/>
    </row>
    <row r="72" spans="1:38" s="6" customFormat="1" ht="150.75" customHeight="1">
      <c r="A72" s="58" t="s">
        <v>77</v>
      </c>
      <c r="B72" s="30" t="s">
        <v>447</v>
      </c>
      <c r="C72" s="26"/>
      <c r="D72" s="23"/>
      <c r="E72" s="23"/>
      <c r="F72" s="23"/>
      <c r="G72" s="23"/>
      <c r="H72" s="24"/>
      <c r="I72" s="23"/>
      <c r="J72" s="23"/>
      <c r="K72" s="23"/>
      <c r="L72" s="28"/>
      <c r="M72" s="33"/>
      <c r="N72" s="23"/>
      <c r="O72" s="23"/>
      <c r="P72" s="23"/>
      <c r="Q72" s="23"/>
      <c r="R72" s="28"/>
      <c r="S72" s="33"/>
      <c r="T72" s="23"/>
      <c r="U72" s="23"/>
      <c r="V72" s="23"/>
      <c r="W72" s="23"/>
      <c r="X72" s="28">
        <v>16707</v>
      </c>
      <c r="Y72" s="33">
        <v>2</v>
      </c>
      <c r="Z72" s="23"/>
      <c r="AA72" s="23"/>
      <c r="AB72" s="23"/>
      <c r="AC72" s="23"/>
      <c r="AD72" s="23"/>
      <c r="AE72" s="33"/>
      <c r="AF72" s="23"/>
      <c r="AG72" s="23"/>
      <c r="AH72" s="23"/>
      <c r="AI72" s="23"/>
      <c r="AJ72" s="23"/>
      <c r="AK72" s="33"/>
      <c r="AL72" s="23"/>
    </row>
    <row r="73" spans="1:38" s="6" customFormat="1" ht="55.5" customHeight="1">
      <c r="A73" s="58" t="s">
        <v>78</v>
      </c>
      <c r="B73" s="30" t="s">
        <v>202</v>
      </c>
      <c r="C73" s="26"/>
      <c r="D73" s="23"/>
      <c r="E73" s="23"/>
      <c r="F73" s="23"/>
      <c r="G73" s="23"/>
      <c r="H73" s="24"/>
      <c r="I73" s="23"/>
      <c r="J73" s="23"/>
      <c r="K73" s="23"/>
      <c r="L73" s="28"/>
      <c r="M73" s="23"/>
      <c r="N73" s="23"/>
      <c r="O73" s="23"/>
      <c r="P73" s="23"/>
      <c r="Q73" s="23"/>
      <c r="R73" s="28">
        <v>8500</v>
      </c>
      <c r="S73" s="33">
        <v>2</v>
      </c>
      <c r="T73" s="23"/>
      <c r="U73" s="23"/>
      <c r="V73" s="23"/>
      <c r="W73" s="23"/>
      <c r="X73" s="28"/>
      <c r="Y73" s="33"/>
      <c r="Z73" s="23"/>
      <c r="AA73" s="23"/>
      <c r="AB73" s="23"/>
      <c r="AC73" s="23"/>
      <c r="AD73" s="23"/>
      <c r="AE73" s="33"/>
      <c r="AF73" s="23"/>
      <c r="AG73" s="23"/>
      <c r="AH73" s="23"/>
      <c r="AI73" s="23"/>
      <c r="AJ73" s="23"/>
      <c r="AK73" s="33"/>
      <c r="AL73" s="23"/>
    </row>
    <row r="74" spans="1:38" s="6" customFormat="1" ht="76.5" customHeight="1">
      <c r="A74" s="58" t="s">
        <v>79</v>
      </c>
      <c r="B74" s="30" t="s">
        <v>561</v>
      </c>
      <c r="C74" s="26"/>
      <c r="D74" s="23"/>
      <c r="E74" s="23"/>
      <c r="F74" s="23"/>
      <c r="G74" s="23"/>
      <c r="H74" s="24"/>
      <c r="I74" s="23"/>
      <c r="J74" s="23"/>
      <c r="K74" s="23"/>
      <c r="L74" s="28"/>
      <c r="M74" s="23"/>
      <c r="N74" s="23"/>
      <c r="O74" s="23"/>
      <c r="P74" s="23"/>
      <c r="Q74" s="23"/>
      <c r="R74" s="28">
        <v>8500</v>
      </c>
      <c r="S74" s="33">
        <v>2</v>
      </c>
      <c r="T74" s="23"/>
      <c r="U74" s="23"/>
      <c r="V74" s="23"/>
      <c r="W74" s="23"/>
      <c r="X74" s="28">
        <v>16707</v>
      </c>
      <c r="Y74" s="33">
        <v>2</v>
      </c>
      <c r="Z74" s="23"/>
      <c r="AA74" s="23"/>
      <c r="AB74" s="23"/>
      <c r="AC74" s="23"/>
      <c r="AD74" s="23"/>
      <c r="AE74" s="33"/>
      <c r="AF74" s="23"/>
      <c r="AG74" s="23"/>
      <c r="AH74" s="23"/>
      <c r="AI74" s="23"/>
      <c r="AJ74" s="23"/>
      <c r="AK74" s="33"/>
      <c r="AL74" s="23"/>
    </row>
    <row r="75" spans="1:38" s="6" customFormat="1" ht="75.75" hidden="1" customHeight="1">
      <c r="A75" s="58" t="s">
        <v>80</v>
      </c>
      <c r="B75" s="30" t="s">
        <v>237</v>
      </c>
      <c r="C75" s="26"/>
      <c r="D75" s="23"/>
      <c r="E75" s="23"/>
      <c r="F75" s="23"/>
      <c r="G75" s="23"/>
      <c r="H75" s="24"/>
      <c r="I75" s="23"/>
      <c r="J75" s="23"/>
      <c r="K75" s="23"/>
      <c r="L75" s="28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8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38" s="6" customFormat="1" ht="197.25" customHeight="1">
      <c r="A76" s="58" t="s">
        <v>153</v>
      </c>
      <c r="B76" s="30" t="s">
        <v>362</v>
      </c>
      <c r="C76" s="26"/>
      <c r="D76" s="23"/>
      <c r="E76" s="23"/>
      <c r="F76" s="23"/>
      <c r="G76" s="23"/>
      <c r="H76" s="24"/>
      <c r="I76" s="23"/>
      <c r="J76" s="23"/>
      <c r="K76" s="23"/>
      <c r="L76" s="28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8">
        <v>46000</v>
      </c>
      <c r="Y76" s="23"/>
      <c r="Z76" s="137">
        <v>117.26</v>
      </c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</row>
    <row r="77" spans="1:38" s="6" customFormat="1" ht="136.5" hidden="1" customHeight="1">
      <c r="A77" s="58" t="s">
        <v>183</v>
      </c>
      <c r="B77" s="30" t="s">
        <v>250</v>
      </c>
      <c r="C77" s="26"/>
      <c r="D77" s="23"/>
      <c r="E77" s="23"/>
      <c r="F77" s="23"/>
      <c r="G77" s="23"/>
      <c r="H77" s="24"/>
      <c r="I77" s="23"/>
      <c r="J77" s="23"/>
      <c r="K77" s="23"/>
      <c r="L77" s="28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8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</row>
    <row r="78" spans="1:38" s="6" customFormat="1" ht="219" customHeight="1">
      <c r="A78" s="58" t="s">
        <v>80</v>
      </c>
      <c r="B78" s="30" t="s">
        <v>363</v>
      </c>
      <c r="C78" s="26"/>
      <c r="D78" s="23"/>
      <c r="E78" s="23"/>
      <c r="F78" s="23"/>
      <c r="G78" s="23"/>
      <c r="H78" s="23"/>
      <c r="I78" s="26"/>
      <c r="J78" s="23"/>
      <c r="K78" s="23"/>
      <c r="L78" s="28"/>
      <c r="M78" s="23"/>
      <c r="N78" s="71"/>
      <c r="O78" s="23"/>
      <c r="P78" s="23"/>
      <c r="Q78" s="23"/>
      <c r="R78" s="23"/>
      <c r="S78" s="23"/>
      <c r="T78" s="23"/>
      <c r="U78" s="23"/>
      <c r="V78" s="23"/>
      <c r="W78" s="23"/>
      <c r="X78" s="28">
        <v>17250</v>
      </c>
      <c r="Y78" s="23"/>
      <c r="Z78" s="23">
        <v>41.87</v>
      </c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</row>
    <row r="79" spans="1:38" s="6" customFormat="1" ht="222" customHeight="1">
      <c r="A79" s="59" t="s">
        <v>348</v>
      </c>
      <c r="B79" s="55" t="s">
        <v>551</v>
      </c>
      <c r="C79" s="48">
        <v>1</v>
      </c>
      <c r="D79" s="26"/>
      <c r="E79" s="26"/>
      <c r="F79" s="26"/>
      <c r="G79" s="26"/>
      <c r="H79" s="23"/>
      <c r="I79" s="26"/>
      <c r="J79" s="26"/>
      <c r="K79" s="26"/>
      <c r="L79" s="48"/>
      <c r="M79" s="26"/>
      <c r="N79" s="68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</row>
    <row r="80" spans="1:38" s="6" customFormat="1" ht="24.75" customHeight="1">
      <c r="A80" s="63"/>
      <c r="B80" s="30" t="s">
        <v>261</v>
      </c>
      <c r="C80" s="48"/>
      <c r="D80" s="26"/>
      <c r="E80" s="26"/>
      <c r="F80" s="26"/>
      <c r="G80" s="26"/>
      <c r="H80" s="23"/>
      <c r="I80" s="26"/>
      <c r="J80" s="26"/>
      <c r="K80" s="26"/>
      <c r="L80" s="48"/>
      <c r="M80" s="26"/>
      <c r="N80" s="68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</row>
    <row r="81" spans="1:38" s="6" customFormat="1" ht="23.25">
      <c r="A81" s="63"/>
      <c r="B81" s="54" t="s">
        <v>264</v>
      </c>
      <c r="C81" s="48">
        <f>C79</f>
        <v>1</v>
      </c>
      <c r="D81" s="26"/>
      <c r="E81" s="26"/>
      <c r="F81" s="26"/>
      <c r="G81" s="26"/>
      <c r="H81" s="23"/>
      <c r="I81" s="26"/>
      <c r="J81" s="26"/>
      <c r="K81" s="26"/>
      <c r="L81" s="48"/>
      <c r="M81" s="26"/>
      <c r="N81" s="68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</row>
    <row r="82" spans="1:38" s="6" customFormat="1" ht="23.25">
      <c r="A82" s="63"/>
      <c r="B82" s="54" t="s">
        <v>254</v>
      </c>
      <c r="C82" s="48"/>
      <c r="D82" s="26"/>
      <c r="E82" s="26"/>
      <c r="F82" s="26"/>
      <c r="G82" s="26"/>
      <c r="H82" s="23"/>
      <c r="I82" s="26"/>
      <c r="J82" s="26"/>
      <c r="K82" s="26"/>
      <c r="L82" s="48"/>
      <c r="M82" s="26"/>
      <c r="N82" s="68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</row>
    <row r="83" spans="1:38" s="6" customFormat="1" ht="23.25">
      <c r="A83" s="64"/>
      <c r="B83" s="30" t="s">
        <v>347</v>
      </c>
      <c r="C83" s="48">
        <f>C81</f>
        <v>1</v>
      </c>
      <c r="D83" s="26"/>
      <c r="E83" s="26"/>
      <c r="F83" s="26"/>
      <c r="G83" s="26"/>
      <c r="H83" s="23"/>
      <c r="I83" s="26"/>
      <c r="J83" s="26"/>
      <c r="K83" s="26"/>
      <c r="L83" s="48"/>
      <c r="M83" s="26"/>
      <c r="N83" s="68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</row>
    <row r="84" spans="1:38" s="6" customFormat="1" ht="243" customHeight="1">
      <c r="A84" s="215" t="s">
        <v>183</v>
      </c>
      <c r="B84" s="100" t="s">
        <v>552</v>
      </c>
      <c r="C84" s="97">
        <v>1</v>
      </c>
      <c r="D84" s="26"/>
      <c r="E84" s="26"/>
      <c r="F84" s="26"/>
      <c r="G84" s="26"/>
      <c r="H84" s="23"/>
      <c r="I84" s="26"/>
      <c r="J84" s="26"/>
      <c r="K84" s="26"/>
      <c r="L84" s="48"/>
      <c r="M84" s="26"/>
      <c r="N84" s="68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</row>
    <row r="85" spans="1:38" s="6" customFormat="1" ht="23.25">
      <c r="A85" s="216"/>
      <c r="B85" s="100" t="s">
        <v>261</v>
      </c>
      <c r="C85" s="97"/>
      <c r="D85" s="26"/>
      <c r="E85" s="26"/>
      <c r="F85" s="26"/>
      <c r="G85" s="26"/>
      <c r="H85" s="23"/>
      <c r="I85" s="26"/>
      <c r="J85" s="26"/>
      <c r="K85" s="26"/>
      <c r="L85" s="48"/>
      <c r="M85" s="26"/>
      <c r="N85" s="68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</row>
    <row r="86" spans="1:38" s="6" customFormat="1" ht="23.25">
      <c r="A86" s="216"/>
      <c r="B86" s="202" t="s">
        <v>264</v>
      </c>
      <c r="C86" s="97">
        <v>1</v>
      </c>
      <c r="D86" s="26"/>
      <c r="E86" s="26"/>
      <c r="F86" s="26"/>
      <c r="G86" s="26"/>
      <c r="H86" s="23"/>
      <c r="I86" s="26"/>
      <c r="J86" s="26"/>
      <c r="K86" s="26"/>
      <c r="L86" s="48"/>
      <c r="M86" s="26"/>
      <c r="N86" s="68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</row>
    <row r="87" spans="1:38" s="6" customFormat="1" ht="23.25">
      <c r="A87" s="216"/>
      <c r="B87" s="202" t="s">
        <v>254</v>
      </c>
      <c r="C87" s="97"/>
      <c r="D87" s="26"/>
      <c r="E87" s="26"/>
      <c r="F87" s="26"/>
      <c r="G87" s="26"/>
      <c r="H87" s="23"/>
      <c r="I87" s="26"/>
      <c r="J87" s="26"/>
      <c r="K87" s="26"/>
      <c r="L87" s="48"/>
      <c r="M87" s="26"/>
      <c r="N87" s="68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</row>
    <row r="88" spans="1:38" s="6" customFormat="1" ht="23.25">
      <c r="A88" s="217"/>
      <c r="B88" s="100" t="s">
        <v>347</v>
      </c>
      <c r="C88" s="97">
        <v>1</v>
      </c>
      <c r="D88" s="26"/>
      <c r="E88" s="26"/>
      <c r="F88" s="26"/>
      <c r="G88" s="26"/>
      <c r="H88" s="23"/>
      <c r="I88" s="26"/>
      <c r="J88" s="26"/>
      <c r="K88" s="26"/>
      <c r="L88" s="48"/>
      <c r="M88" s="26"/>
      <c r="N88" s="68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</row>
    <row r="89" spans="1:38" s="6" customFormat="1" ht="30.75" customHeight="1">
      <c r="A89" s="64"/>
      <c r="B89" s="100" t="s">
        <v>148</v>
      </c>
      <c r="C89" s="97">
        <f>C79+C84</f>
        <v>2</v>
      </c>
      <c r="D89" s="76">
        <f t="shared" ref="D89:W89" si="8">D69+D70+D71+D72+D73+D74+D75+D76+D77+D78</f>
        <v>0</v>
      </c>
      <c r="E89" s="76">
        <f t="shared" si="8"/>
        <v>0</v>
      </c>
      <c r="F89" s="77"/>
      <c r="G89" s="78">
        <v>0</v>
      </c>
      <c r="H89" s="47">
        <f t="shared" si="8"/>
        <v>0</v>
      </c>
      <c r="I89" s="79">
        <f t="shared" si="8"/>
        <v>0</v>
      </c>
      <c r="J89" s="76">
        <f t="shared" si="8"/>
        <v>0</v>
      </c>
      <c r="K89" s="78">
        <f t="shared" si="8"/>
        <v>0</v>
      </c>
      <c r="L89" s="80">
        <f t="shared" si="8"/>
        <v>0</v>
      </c>
      <c r="M89" s="79">
        <f t="shared" si="8"/>
        <v>0</v>
      </c>
      <c r="N89" s="78">
        <f t="shared" si="8"/>
        <v>0</v>
      </c>
      <c r="O89" s="76">
        <f t="shared" si="8"/>
        <v>0</v>
      </c>
      <c r="P89" s="76">
        <f t="shared" si="8"/>
        <v>0</v>
      </c>
      <c r="Q89" s="76">
        <f t="shared" si="8"/>
        <v>0</v>
      </c>
      <c r="R89" s="80">
        <f>R71+R73+R74</f>
        <v>25500</v>
      </c>
      <c r="S89" s="80">
        <f>S71+S73+S74</f>
        <v>6</v>
      </c>
      <c r="T89" s="76">
        <f t="shared" si="8"/>
        <v>0</v>
      </c>
      <c r="U89" s="76">
        <f t="shared" si="8"/>
        <v>0</v>
      </c>
      <c r="V89" s="76">
        <f t="shared" si="8"/>
        <v>0</v>
      </c>
      <c r="W89" s="76">
        <f t="shared" si="8"/>
        <v>0</v>
      </c>
      <c r="X89" s="80">
        <f>X70+X72+X74+X76+X78</f>
        <v>109194</v>
      </c>
      <c r="Y89" s="98">
        <f>Y70+Y72+Y74+Y76+Y78</f>
        <v>5.5</v>
      </c>
      <c r="Z89" s="141">
        <f>Z70+Z72+Z74+Z76+Z78</f>
        <v>159.13</v>
      </c>
      <c r="AA89" s="76"/>
      <c r="AB89" s="76"/>
      <c r="AC89" s="76"/>
      <c r="AD89" s="79"/>
      <c r="AE89" s="79"/>
      <c r="AF89" s="76"/>
      <c r="AG89" s="76"/>
      <c r="AH89" s="76"/>
      <c r="AI89" s="76"/>
      <c r="AJ89" s="79"/>
      <c r="AK89" s="78"/>
      <c r="AL89" s="76"/>
    </row>
    <row r="90" spans="1:38" s="6" customFormat="1" ht="27.75" customHeight="1">
      <c r="A90" s="58" t="s">
        <v>41</v>
      </c>
      <c r="B90" s="221" t="s">
        <v>9</v>
      </c>
      <c r="C90" s="222"/>
      <c r="D90" s="222"/>
      <c r="E90" s="222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  <c r="AC90" s="222"/>
      <c r="AD90" s="222"/>
      <c r="AE90" s="222"/>
      <c r="AF90" s="222"/>
      <c r="AG90" s="222"/>
      <c r="AH90" s="222"/>
      <c r="AI90" s="222"/>
      <c r="AJ90" s="222"/>
      <c r="AK90" s="222"/>
      <c r="AL90" s="223"/>
    </row>
    <row r="91" spans="1:38" s="6" customFormat="1" ht="66" hidden="1" customHeight="1">
      <c r="A91" s="58" t="s">
        <v>81</v>
      </c>
      <c r="B91" s="30" t="s">
        <v>260</v>
      </c>
      <c r="C91" s="26"/>
      <c r="D91" s="23"/>
      <c r="E91" s="23"/>
      <c r="F91" s="23"/>
      <c r="G91" s="23"/>
      <c r="H91" s="24"/>
      <c r="I91" s="23"/>
      <c r="J91" s="23"/>
      <c r="K91" s="23"/>
      <c r="L91" s="28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</row>
    <row r="92" spans="1:38" s="6" customFormat="1" ht="54" customHeight="1">
      <c r="A92" s="58" t="s">
        <v>81</v>
      </c>
      <c r="B92" s="30" t="s">
        <v>292</v>
      </c>
      <c r="C92" s="26"/>
      <c r="D92" s="23"/>
      <c r="E92" s="23"/>
      <c r="F92" s="23"/>
      <c r="G92" s="23"/>
      <c r="H92" s="24"/>
      <c r="I92" s="23"/>
      <c r="J92" s="23"/>
      <c r="K92" s="23"/>
      <c r="L92" s="28"/>
      <c r="M92" s="23"/>
      <c r="N92" s="23"/>
      <c r="O92" s="23"/>
      <c r="P92" s="23"/>
      <c r="Q92" s="23"/>
      <c r="R92" s="28">
        <v>6210</v>
      </c>
      <c r="S92" s="23">
        <v>1.7</v>
      </c>
      <c r="T92" s="23"/>
      <c r="U92" s="23">
        <v>62360</v>
      </c>
      <c r="V92" s="23">
        <v>2</v>
      </c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</row>
    <row r="93" spans="1:38" s="6" customFormat="1" ht="97.5" customHeight="1">
      <c r="A93" s="58" t="s">
        <v>82</v>
      </c>
      <c r="B93" s="30" t="s">
        <v>293</v>
      </c>
      <c r="C93" s="26"/>
      <c r="D93" s="23"/>
      <c r="E93" s="23"/>
      <c r="F93" s="23"/>
      <c r="G93" s="23"/>
      <c r="H93" s="24"/>
      <c r="I93" s="23"/>
      <c r="J93" s="23"/>
      <c r="K93" s="23"/>
      <c r="L93" s="28"/>
      <c r="M93" s="23"/>
      <c r="N93" s="23"/>
      <c r="O93" s="23"/>
      <c r="P93" s="23"/>
      <c r="Q93" s="23"/>
      <c r="R93" s="28">
        <v>8992</v>
      </c>
      <c r="S93" s="23">
        <v>2</v>
      </c>
      <c r="T93" s="23"/>
      <c r="U93" s="23"/>
      <c r="V93" s="23"/>
      <c r="W93" s="23"/>
      <c r="X93" s="28">
        <v>22603</v>
      </c>
      <c r="Y93" s="23">
        <v>2</v>
      </c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</row>
    <row r="94" spans="1:38" s="6" customFormat="1" ht="53.25" hidden="1" customHeight="1">
      <c r="A94" s="59" t="s">
        <v>83</v>
      </c>
      <c r="B94" s="30" t="s">
        <v>265</v>
      </c>
      <c r="C94" s="26"/>
      <c r="D94" s="26"/>
      <c r="E94" s="26"/>
      <c r="F94" s="26"/>
      <c r="G94" s="26"/>
      <c r="H94" s="23"/>
      <c r="I94" s="26"/>
      <c r="J94" s="26"/>
      <c r="K94" s="26"/>
      <c r="L94" s="48"/>
      <c r="M94" s="26"/>
      <c r="N94" s="26"/>
      <c r="O94" s="26"/>
      <c r="P94" s="26"/>
      <c r="Q94" s="26"/>
      <c r="R94" s="48"/>
      <c r="S94" s="26"/>
      <c r="T94" s="26"/>
      <c r="U94" s="26"/>
      <c r="V94" s="26"/>
      <c r="W94" s="26"/>
      <c r="X94" s="48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</row>
    <row r="95" spans="1:38" s="6" customFormat="1" ht="28.5" customHeight="1">
      <c r="A95" s="64"/>
      <c r="B95" s="30" t="s">
        <v>148</v>
      </c>
      <c r="C95" s="79">
        <f>C91+C92+C93+C94</f>
        <v>0</v>
      </c>
      <c r="D95" s="79">
        <f t="shared" ref="D95:AL95" si="9">D91+D92+D93+D94</f>
        <v>0</v>
      </c>
      <c r="E95" s="79">
        <f t="shared" si="9"/>
        <v>0</v>
      </c>
      <c r="F95" s="79">
        <f t="shared" si="9"/>
        <v>0</v>
      </c>
      <c r="G95" s="79">
        <f t="shared" si="9"/>
        <v>0</v>
      </c>
      <c r="H95" s="79">
        <f t="shared" si="9"/>
        <v>0</v>
      </c>
      <c r="I95" s="98"/>
      <c r="J95" s="78"/>
      <c r="K95" s="79">
        <f t="shared" si="9"/>
        <v>0</v>
      </c>
      <c r="L95" s="79">
        <f t="shared" si="9"/>
        <v>0</v>
      </c>
      <c r="M95" s="79">
        <f t="shared" si="9"/>
        <v>0</v>
      </c>
      <c r="N95" s="79">
        <f t="shared" si="9"/>
        <v>0</v>
      </c>
      <c r="O95" s="79">
        <f t="shared" si="9"/>
        <v>0</v>
      </c>
      <c r="P95" s="79">
        <f t="shared" si="9"/>
        <v>0</v>
      </c>
      <c r="Q95" s="79">
        <f t="shared" si="9"/>
        <v>0</v>
      </c>
      <c r="R95" s="80">
        <f t="shared" si="9"/>
        <v>15202</v>
      </c>
      <c r="S95" s="78">
        <f t="shared" si="9"/>
        <v>3.7</v>
      </c>
      <c r="T95" s="79">
        <f t="shared" si="9"/>
        <v>0</v>
      </c>
      <c r="U95" s="80">
        <f t="shared" si="9"/>
        <v>62360</v>
      </c>
      <c r="V95" s="79">
        <f t="shared" si="9"/>
        <v>2</v>
      </c>
      <c r="W95" s="79">
        <f t="shared" si="9"/>
        <v>0</v>
      </c>
      <c r="X95" s="80">
        <f t="shared" si="9"/>
        <v>22603</v>
      </c>
      <c r="Y95" s="79">
        <f t="shared" si="9"/>
        <v>2</v>
      </c>
      <c r="Z95" s="79">
        <f t="shared" si="9"/>
        <v>0</v>
      </c>
      <c r="AA95" s="79">
        <f t="shared" si="9"/>
        <v>0</v>
      </c>
      <c r="AB95" s="79">
        <f t="shared" si="9"/>
        <v>0</v>
      </c>
      <c r="AC95" s="79">
        <f t="shared" si="9"/>
        <v>0</v>
      </c>
      <c r="AD95" s="79">
        <f t="shared" si="9"/>
        <v>0</v>
      </c>
      <c r="AE95" s="79">
        <f t="shared" si="9"/>
        <v>0</v>
      </c>
      <c r="AF95" s="79">
        <f t="shared" si="9"/>
        <v>0</v>
      </c>
      <c r="AG95" s="79">
        <f t="shared" si="9"/>
        <v>0</v>
      </c>
      <c r="AH95" s="79">
        <f t="shared" si="9"/>
        <v>0</v>
      </c>
      <c r="AI95" s="79">
        <f t="shared" si="9"/>
        <v>0</v>
      </c>
      <c r="AJ95" s="79">
        <f t="shared" si="9"/>
        <v>0</v>
      </c>
      <c r="AK95" s="79">
        <f t="shared" si="9"/>
        <v>0</v>
      </c>
      <c r="AL95" s="79">
        <f t="shared" si="9"/>
        <v>0</v>
      </c>
    </row>
    <row r="96" spans="1:38" s="6" customFormat="1" ht="28.5" customHeight="1">
      <c r="A96" s="58" t="s">
        <v>42</v>
      </c>
      <c r="B96" s="221" t="s">
        <v>10</v>
      </c>
      <c r="C96" s="222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2"/>
      <c r="AH96" s="222"/>
      <c r="AI96" s="222"/>
      <c r="AJ96" s="222"/>
      <c r="AK96" s="222"/>
      <c r="AL96" s="223"/>
    </row>
    <row r="97" spans="1:38" s="6" customFormat="1" ht="97.5" customHeight="1">
      <c r="A97" s="58" t="s">
        <v>84</v>
      </c>
      <c r="B97" s="30" t="s">
        <v>553</v>
      </c>
      <c r="C97" s="26"/>
      <c r="D97" s="23"/>
      <c r="E97" s="23"/>
      <c r="F97" s="23"/>
      <c r="G97" s="33"/>
      <c r="H97" s="24"/>
      <c r="I97" s="23"/>
      <c r="J97" s="23"/>
      <c r="K97" s="23"/>
      <c r="L97" s="28"/>
      <c r="M97" s="23"/>
      <c r="N97" s="23"/>
      <c r="O97" s="23"/>
      <c r="P97" s="23"/>
      <c r="Q97" s="23"/>
      <c r="R97" s="28">
        <v>11312</v>
      </c>
      <c r="S97" s="33">
        <v>3</v>
      </c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33"/>
      <c r="AF97" s="23"/>
      <c r="AG97" s="23"/>
      <c r="AH97" s="23"/>
      <c r="AI97" s="23"/>
      <c r="AJ97" s="23"/>
      <c r="AK97" s="23"/>
      <c r="AL97" s="23"/>
    </row>
    <row r="98" spans="1:38" s="6" customFormat="1" ht="52.5" customHeight="1">
      <c r="A98" s="58" t="s">
        <v>85</v>
      </c>
      <c r="B98" s="30" t="s">
        <v>203</v>
      </c>
      <c r="C98" s="26"/>
      <c r="D98" s="23"/>
      <c r="E98" s="23"/>
      <c r="F98" s="23"/>
      <c r="G98" s="23"/>
      <c r="H98" s="24"/>
      <c r="I98" s="23"/>
      <c r="J98" s="23"/>
      <c r="K98" s="23"/>
      <c r="L98" s="28"/>
      <c r="M98" s="23"/>
      <c r="N98" s="23"/>
      <c r="O98" s="23"/>
      <c r="P98" s="23"/>
      <c r="Q98" s="23"/>
      <c r="R98" s="28"/>
      <c r="S98" s="33"/>
      <c r="T98" s="23"/>
      <c r="U98" s="23"/>
      <c r="V98" s="23"/>
      <c r="W98" s="23"/>
      <c r="X98" s="28">
        <v>16707</v>
      </c>
      <c r="Y98" s="33">
        <v>2</v>
      </c>
      <c r="Z98" s="23"/>
      <c r="AA98" s="23"/>
      <c r="AB98" s="23"/>
      <c r="AC98" s="23"/>
      <c r="AD98" s="23"/>
      <c r="AE98" s="33"/>
      <c r="AF98" s="23"/>
      <c r="AG98" s="23"/>
      <c r="AH98" s="23"/>
      <c r="AI98" s="23"/>
      <c r="AJ98" s="23"/>
      <c r="AK98" s="33"/>
      <c r="AL98" s="23"/>
    </row>
    <row r="99" spans="1:38" s="6" customFormat="1" ht="124.5" customHeight="1">
      <c r="A99" s="59" t="s">
        <v>86</v>
      </c>
      <c r="B99" s="30" t="s">
        <v>255</v>
      </c>
      <c r="C99" s="26"/>
      <c r="D99" s="23"/>
      <c r="E99" s="23"/>
      <c r="F99" s="23"/>
      <c r="G99" s="23"/>
      <c r="H99" s="24"/>
      <c r="I99" s="23"/>
      <c r="J99" s="23"/>
      <c r="K99" s="23"/>
      <c r="L99" s="28"/>
      <c r="M99" s="23"/>
      <c r="N99" s="23"/>
      <c r="O99" s="23"/>
      <c r="P99" s="23"/>
      <c r="Q99" s="23"/>
      <c r="R99" s="28"/>
      <c r="S99" s="33"/>
      <c r="T99" s="23"/>
      <c r="U99" s="23"/>
      <c r="V99" s="23"/>
      <c r="W99" s="23"/>
      <c r="X99" s="28">
        <v>16707</v>
      </c>
      <c r="Y99" s="33">
        <v>2</v>
      </c>
      <c r="Z99" s="23"/>
      <c r="AA99" s="23"/>
      <c r="AB99" s="23"/>
      <c r="AC99" s="23"/>
      <c r="AD99" s="23"/>
      <c r="AE99" s="33"/>
      <c r="AF99" s="23"/>
      <c r="AG99" s="23"/>
      <c r="AH99" s="23"/>
      <c r="AI99" s="23"/>
      <c r="AJ99" s="23"/>
      <c r="AK99" s="33"/>
      <c r="AL99" s="23"/>
    </row>
    <row r="100" spans="1:38" s="9" customFormat="1" ht="120" customHeight="1">
      <c r="A100" s="59" t="s">
        <v>87</v>
      </c>
      <c r="B100" s="60" t="s">
        <v>576</v>
      </c>
      <c r="C100" s="67">
        <f>C103</f>
        <v>37275.81626</v>
      </c>
      <c r="D100" s="33">
        <v>4</v>
      </c>
      <c r="E100" s="23"/>
      <c r="F100" s="23"/>
      <c r="G100" s="23"/>
      <c r="H100" s="24"/>
      <c r="I100" s="23"/>
      <c r="J100" s="23"/>
      <c r="K100" s="23"/>
      <c r="L100" s="28"/>
      <c r="M100" s="33"/>
      <c r="N100" s="23"/>
      <c r="O100" s="23"/>
      <c r="P100" s="23"/>
      <c r="Q100" s="23"/>
      <c r="R100" s="28">
        <v>11312</v>
      </c>
      <c r="S100" s="33">
        <v>3</v>
      </c>
      <c r="T100" s="23"/>
      <c r="U100" s="23"/>
      <c r="V100" s="23"/>
      <c r="W100" s="23"/>
      <c r="X100" s="28">
        <v>29237</v>
      </c>
      <c r="Y100" s="23">
        <v>3.5</v>
      </c>
      <c r="Z100" s="23"/>
      <c r="AA100" s="23"/>
      <c r="AB100" s="23"/>
      <c r="AC100" s="23"/>
      <c r="AD100" s="23"/>
      <c r="AE100" s="33"/>
      <c r="AF100" s="23"/>
      <c r="AG100" s="23"/>
      <c r="AH100" s="23"/>
      <c r="AI100" s="23"/>
      <c r="AJ100" s="23"/>
      <c r="AK100" s="23"/>
      <c r="AL100" s="23"/>
    </row>
    <row r="101" spans="1:38" s="6" customFormat="1" ht="95.25" hidden="1" customHeight="1">
      <c r="A101" s="63" t="s">
        <v>303</v>
      </c>
      <c r="B101" s="60" t="s">
        <v>329</v>
      </c>
      <c r="C101" s="67"/>
      <c r="D101" s="65"/>
      <c r="E101" s="26"/>
      <c r="F101" s="26"/>
      <c r="G101" s="26"/>
      <c r="H101" s="23"/>
      <c r="I101" s="26"/>
      <c r="J101" s="26"/>
      <c r="K101" s="26"/>
      <c r="L101" s="48"/>
      <c r="M101" s="65"/>
      <c r="N101" s="26"/>
      <c r="O101" s="26"/>
      <c r="P101" s="26"/>
      <c r="Q101" s="26"/>
      <c r="R101" s="48"/>
      <c r="S101" s="65"/>
      <c r="T101" s="26"/>
      <c r="U101" s="26"/>
      <c r="V101" s="26"/>
      <c r="W101" s="26"/>
      <c r="X101" s="48"/>
      <c r="Y101" s="26"/>
      <c r="Z101" s="26"/>
      <c r="AA101" s="26"/>
      <c r="AB101" s="26"/>
      <c r="AC101" s="26"/>
      <c r="AD101" s="26"/>
      <c r="AE101" s="65"/>
      <c r="AF101" s="26"/>
      <c r="AG101" s="26"/>
      <c r="AH101" s="26"/>
      <c r="AI101" s="26"/>
      <c r="AJ101" s="26"/>
      <c r="AK101" s="26"/>
      <c r="AL101" s="26"/>
    </row>
    <row r="102" spans="1:38" s="6" customFormat="1" ht="24.75" customHeight="1">
      <c r="A102" s="63"/>
      <c r="B102" s="66" t="s">
        <v>261</v>
      </c>
      <c r="C102" s="67"/>
      <c r="D102" s="65"/>
      <c r="E102" s="26"/>
      <c r="F102" s="26"/>
      <c r="G102" s="26"/>
      <c r="H102" s="23"/>
      <c r="I102" s="26"/>
      <c r="J102" s="26"/>
      <c r="K102" s="26"/>
      <c r="L102" s="48"/>
      <c r="M102" s="65"/>
      <c r="N102" s="26"/>
      <c r="O102" s="26"/>
      <c r="P102" s="26"/>
      <c r="Q102" s="26"/>
      <c r="R102" s="48"/>
      <c r="S102" s="65"/>
      <c r="T102" s="26"/>
      <c r="U102" s="26"/>
      <c r="V102" s="26"/>
      <c r="W102" s="26"/>
      <c r="X102" s="48"/>
      <c r="Y102" s="26"/>
      <c r="Z102" s="26"/>
      <c r="AA102" s="26"/>
      <c r="AB102" s="26"/>
      <c r="AC102" s="26"/>
      <c r="AD102" s="26"/>
      <c r="AE102" s="65"/>
      <c r="AF102" s="26"/>
      <c r="AG102" s="26"/>
      <c r="AH102" s="26"/>
      <c r="AI102" s="26"/>
      <c r="AJ102" s="26"/>
      <c r="AK102" s="26"/>
      <c r="AL102" s="26"/>
    </row>
    <row r="103" spans="1:38" s="6" customFormat="1" ht="25.5" customHeight="1">
      <c r="A103" s="64"/>
      <c r="B103" s="66" t="s">
        <v>264</v>
      </c>
      <c r="C103" s="67">
        <f>36654.55266+621.2636</f>
        <v>37275.81626</v>
      </c>
      <c r="D103" s="65"/>
      <c r="E103" s="26"/>
      <c r="F103" s="26"/>
      <c r="G103" s="26"/>
      <c r="H103" s="23"/>
      <c r="I103" s="26"/>
      <c r="J103" s="26"/>
      <c r="K103" s="26"/>
      <c r="L103" s="48"/>
      <c r="M103" s="65"/>
      <c r="N103" s="26"/>
      <c r="O103" s="26"/>
      <c r="P103" s="26"/>
      <c r="Q103" s="26"/>
      <c r="R103" s="48"/>
      <c r="S103" s="65"/>
      <c r="T103" s="26"/>
      <c r="U103" s="26"/>
      <c r="V103" s="26"/>
      <c r="W103" s="26"/>
      <c r="X103" s="48"/>
      <c r="Y103" s="26"/>
      <c r="Z103" s="26"/>
      <c r="AA103" s="26"/>
      <c r="AB103" s="26"/>
      <c r="AC103" s="26"/>
      <c r="AD103" s="26"/>
      <c r="AE103" s="65"/>
      <c r="AF103" s="26"/>
      <c r="AG103" s="26"/>
      <c r="AH103" s="26"/>
      <c r="AI103" s="26"/>
      <c r="AJ103" s="26"/>
      <c r="AK103" s="26"/>
      <c r="AL103" s="26"/>
    </row>
    <row r="104" spans="1:38" s="6" customFormat="1" ht="34.5" customHeight="1">
      <c r="A104" s="64"/>
      <c r="B104" s="30" t="s">
        <v>148</v>
      </c>
      <c r="C104" s="81">
        <f>C97+C98+C99+C100+C101</f>
        <v>37275.81626</v>
      </c>
      <c r="D104" s="82">
        <f t="shared" ref="D104:Z104" si="10">D97+D98+D99+D100+D101</f>
        <v>4</v>
      </c>
      <c r="E104" s="83">
        <f t="shared" si="10"/>
        <v>0</v>
      </c>
      <c r="F104" s="83">
        <f t="shared" si="10"/>
        <v>0</v>
      </c>
      <c r="G104" s="83">
        <f t="shared" si="10"/>
        <v>0</v>
      </c>
      <c r="H104" s="83">
        <f t="shared" si="10"/>
        <v>0</v>
      </c>
      <c r="I104" s="83">
        <f t="shared" si="10"/>
        <v>0</v>
      </c>
      <c r="J104" s="83">
        <f t="shared" si="10"/>
        <v>0</v>
      </c>
      <c r="K104" s="83">
        <f t="shared" si="10"/>
        <v>0</v>
      </c>
      <c r="L104" s="84">
        <f t="shared" si="10"/>
        <v>0</v>
      </c>
      <c r="M104" s="83">
        <f t="shared" si="10"/>
        <v>0</v>
      </c>
      <c r="N104" s="83">
        <f t="shared" si="10"/>
        <v>0</v>
      </c>
      <c r="O104" s="83">
        <f t="shared" si="10"/>
        <v>0</v>
      </c>
      <c r="P104" s="83">
        <f t="shared" si="10"/>
        <v>0</v>
      </c>
      <c r="Q104" s="83">
        <f t="shared" si="10"/>
        <v>0</v>
      </c>
      <c r="R104" s="84">
        <f t="shared" si="10"/>
        <v>22624</v>
      </c>
      <c r="S104" s="82">
        <f t="shared" si="10"/>
        <v>6</v>
      </c>
      <c r="T104" s="83">
        <f t="shared" si="10"/>
        <v>0</v>
      </c>
      <c r="U104" s="83">
        <f t="shared" si="10"/>
        <v>0</v>
      </c>
      <c r="V104" s="83">
        <f t="shared" si="10"/>
        <v>0</v>
      </c>
      <c r="W104" s="83">
        <f t="shared" si="10"/>
        <v>0</v>
      </c>
      <c r="X104" s="84">
        <f t="shared" si="10"/>
        <v>62651</v>
      </c>
      <c r="Y104" s="85">
        <f t="shared" si="10"/>
        <v>7.5</v>
      </c>
      <c r="Z104" s="83">
        <f t="shared" si="10"/>
        <v>0</v>
      </c>
      <c r="AA104" s="83"/>
      <c r="AB104" s="83"/>
      <c r="AC104" s="83"/>
      <c r="AD104" s="82"/>
      <c r="AE104" s="82"/>
      <c r="AF104" s="83"/>
      <c r="AG104" s="83"/>
      <c r="AH104" s="83"/>
      <c r="AI104" s="83"/>
      <c r="AJ104" s="82"/>
      <c r="AK104" s="85"/>
      <c r="AL104" s="83"/>
    </row>
    <row r="105" spans="1:38" s="6" customFormat="1" ht="28.5" customHeight="1">
      <c r="A105" s="58" t="s">
        <v>43</v>
      </c>
      <c r="B105" s="221" t="s">
        <v>11</v>
      </c>
      <c r="C105" s="222"/>
      <c r="D105" s="222"/>
      <c r="E105" s="222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222"/>
      <c r="AH105" s="222"/>
      <c r="AI105" s="222"/>
      <c r="AJ105" s="222"/>
      <c r="AK105" s="222"/>
      <c r="AL105" s="223"/>
    </row>
    <row r="106" spans="1:38" s="6" customFormat="1" ht="46.5" hidden="1">
      <c r="A106" s="58" t="s">
        <v>167</v>
      </c>
      <c r="B106" s="30" t="s">
        <v>204</v>
      </c>
      <c r="C106" s="26"/>
      <c r="D106" s="23"/>
      <c r="E106" s="23"/>
      <c r="F106" s="23"/>
      <c r="G106" s="71"/>
      <c r="H106" s="24"/>
      <c r="I106" s="23"/>
      <c r="J106" s="23"/>
      <c r="K106" s="23"/>
      <c r="L106" s="28"/>
      <c r="M106" s="3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</row>
    <row r="107" spans="1:38" s="6" customFormat="1" ht="46.5" hidden="1">
      <c r="A107" s="58" t="s">
        <v>88</v>
      </c>
      <c r="B107" s="30" t="s">
        <v>205</v>
      </c>
      <c r="C107" s="26"/>
      <c r="D107" s="23"/>
      <c r="E107" s="23"/>
      <c r="F107" s="23"/>
      <c r="G107" s="23"/>
      <c r="H107" s="24"/>
      <c r="I107" s="23"/>
      <c r="J107" s="23"/>
      <c r="K107" s="23"/>
      <c r="L107" s="28"/>
      <c r="M107" s="3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</row>
    <row r="108" spans="1:38" s="6" customFormat="1" ht="93" customHeight="1">
      <c r="A108" s="58" t="s">
        <v>167</v>
      </c>
      <c r="B108" s="30" t="s">
        <v>335</v>
      </c>
      <c r="C108" s="26"/>
      <c r="D108" s="23"/>
      <c r="E108" s="23"/>
      <c r="F108" s="23"/>
      <c r="G108" s="23"/>
      <c r="H108" s="24"/>
      <c r="I108" s="23"/>
      <c r="J108" s="23"/>
      <c r="K108" s="23"/>
      <c r="L108" s="28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8">
        <v>19610</v>
      </c>
      <c r="Y108" s="23">
        <v>2.2999999999999998</v>
      </c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</row>
    <row r="109" spans="1:38" s="6" customFormat="1" ht="122.25" customHeight="1">
      <c r="A109" s="58" t="s">
        <v>88</v>
      </c>
      <c r="B109" s="30" t="s">
        <v>336</v>
      </c>
      <c r="C109" s="26"/>
      <c r="D109" s="23"/>
      <c r="E109" s="23"/>
      <c r="F109" s="23"/>
      <c r="G109" s="23"/>
      <c r="H109" s="24"/>
      <c r="I109" s="23"/>
      <c r="J109" s="23"/>
      <c r="K109" s="23"/>
      <c r="L109" s="28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8">
        <v>16707</v>
      </c>
      <c r="Y109" s="33">
        <v>2</v>
      </c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33"/>
      <c r="AL109" s="23"/>
    </row>
    <row r="110" spans="1:38" s="6" customFormat="1" ht="150.75" customHeight="1">
      <c r="A110" s="58" t="s">
        <v>490</v>
      </c>
      <c r="B110" s="30" t="s">
        <v>364</v>
      </c>
      <c r="C110" s="26"/>
      <c r="D110" s="23"/>
      <c r="E110" s="23"/>
      <c r="F110" s="23"/>
      <c r="G110" s="23"/>
      <c r="H110" s="24"/>
      <c r="I110" s="23"/>
      <c r="J110" s="23"/>
      <c r="K110" s="23"/>
      <c r="L110" s="28"/>
      <c r="M110" s="23"/>
      <c r="N110" s="23"/>
      <c r="O110" s="23"/>
      <c r="P110" s="23"/>
      <c r="Q110" s="23"/>
      <c r="R110" s="28">
        <v>23800</v>
      </c>
      <c r="S110" s="23"/>
      <c r="T110" s="23">
        <v>50.4</v>
      </c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</row>
    <row r="111" spans="1:38" s="6" customFormat="1" ht="139.5" hidden="1">
      <c r="A111" s="59" t="s">
        <v>90</v>
      </c>
      <c r="B111" s="86" t="s">
        <v>288</v>
      </c>
      <c r="C111" s="23"/>
      <c r="D111" s="33"/>
      <c r="E111" s="26"/>
      <c r="F111" s="26"/>
      <c r="G111" s="26"/>
      <c r="H111" s="23"/>
      <c r="I111" s="26"/>
      <c r="J111" s="26"/>
      <c r="K111" s="26"/>
      <c r="L111" s="48"/>
      <c r="M111" s="26"/>
      <c r="N111" s="26"/>
      <c r="O111" s="26"/>
      <c r="P111" s="26"/>
      <c r="Q111" s="26"/>
      <c r="R111" s="48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</row>
    <row r="112" spans="1:38" s="6" customFormat="1" ht="23.25" hidden="1">
      <c r="A112" s="63"/>
      <c r="B112" s="66" t="s">
        <v>261</v>
      </c>
      <c r="C112" s="26"/>
      <c r="D112" s="65"/>
      <c r="E112" s="26"/>
      <c r="F112" s="26"/>
      <c r="G112" s="26"/>
      <c r="H112" s="23"/>
      <c r="I112" s="26"/>
      <c r="J112" s="26"/>
      <c r="K112" s="26"/>
      <c r="L112" s="48"/>
      <c r="M112" s="26"/>
      <c r="N112" s="26"/>
      <c r="O112" s="26"/>
      <c r="P112" s="26"/>
      <c r="Q112" s="26"/>
      <c r="R112" s="48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</row>
    <row r="113" spans="1:38" s="6" customFormat="1" ht="22.5" hidden="1" customHeight="1">
      <c r="A113" s="64"/>
      <c r="B113" s="66" t="s">
        <v>262</v>
      </c>
      <c r="C113" s="26"/>
      <c r="D113" s="65"/>
      <c r="E113" s="26"/>
      <c r="F113" s="26"/>
      <c r="G113" s="26"/>
      <c r="H113" s="23"/>
      <c r="I113" s="26"/>
      <c r="J113" s="26"/>
      <c r="K113" s="26"/>
      <c r="L113" s="48"/>
      <c r="M113" s="26"/>
      <c r="N113" s="26"/>
      <c r="O113" s="26"/>
      <c r="P113" s="26"/>
      <c r="Q113" s="26"/>
      <c r="R113" s="48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s="6" customFormat="1" ht="76.5" customHeight="1">
      <c r="A114" s="58" t="s">
        <v>89</v>
      </c>
      <c r="B114" s="87" t="s">
        <v>253</v>
      </c>
      <c r="C114" s="26"/>
      <c r="D114" s="65"/>
      <c r="E114" s="26"/>
      <c r="F114" s="26"/>
      <c r="G114" s="26"/>
      <c r="H114" s="23"/>
      <c r="I114" s="26"/>
      <c r="J114" s="26"/>
      <c r="K114" s="26"/>
      <c r="L114" s="48"/>
      <c r="M114" s="26"/>
      <c r="N114" s="26"/>
      <c r="O114" s="28">
        <v>19005</v>
      </c>
      <c r="P114" s="23">
        <v>1</v>
      </c>
      <c r="Q114" s="26"/>
      <c r="R114" s="48"/>
      <c r="S114" s="26"/>
      <c r="T114" s="26"/>
      <c r="U114" s="26"/>
      <c r="V114" s="26"/>
      <c r="W114" s="26"/>
      <c r="X114" s="26"/>
      <c r="Y114" s="26"/>
      <c r="Z114" s="26"/>
      <c r="AA114" s="23"/>
      <c r="AB114" s="23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s="6" customFormat="1" ht="30.75" customHeight="1">
      <c r="A115" s="64"/>
      <c r="B115" s="30" t="s">
        <v>148</v>
      </c>
      <c r="C115" s="79">
        <f>C106+C107+C108+C109+C110+C111+C114</f>
        <v>0</v>
      </c>
      <c r="D115" s="79">
        <f t="shared" ref="D115:AL115" si="11">D106+D107+D108+D109+D110+D111+D114</f>
        <v>0</v>
      </c>
      <c r="E115" s="79">
        <f t="shared" si="11"/>
        <v>0</v>
      </c>
      <c r="F115" s="79">
        <f t="shared" si="11"/>
        <v>0</v>
      </c>
      <c r="G115" s="79">
        <f t="shared" si="11"/>
        <v>0</v>
      </c>
      <c r="H115" s="79">
        <f t="shared" si="11"/>
        <v>0</v>
      </c>
      <c r="I115" s="79">
        <f t="shared" si="11"/>
        <v>0</v>
      </c>
      <c r="J115" s="79">
        <f t="shared" si="11"/>
        <v>0</v>
      </c>
      <c r="K115" s="79">
        <f t="shared" si="11"/>
        <v>0</v>
      </c>
      <c r="L115" s="79">
        <f t="shared" si="11"/>
        <v>0</v>
      </c>
      <c r="M115" s="79">
        <f t="shared" si="11"/>
        <v>0</v>
      </c>
      <c r="N115" s="79">
        <f t="shared" si="11"/>
        <v>0</v>
      </c>
      <c r="O115" s="80">
        <f t="shared" si="11"/>
        <v>19005</v>
      </c>
      <c r="P115" s="79">
        <f t="shared" si="11"/>
        <v>1</v>
      </c>
      <c r="Q115" s="79">
        <f t="shared" si="11"/>
        <v>0</v>
      </c>
      <c r="R115" s="80">
        <f t="shared" si="11"/>
        <v>23800</v>
      </c>
      <c r="S115" s="79">
        <f t="shared" si="11"/>
        <v>0</v>
      </c>
      <c r="T115" s="78">
        <f t="shared" si="11"/>
        <v>50.4</v>
      </c>
      <c r="U115" s="79">
        <f t="shared" si="11"/>
        <v>0</v>
      </c>
      <c r="V115" s="79">
        <f t="shared" si="11"/>
        <v>0</v>
      </c>
      <c r="W115" s="79">
        <f t="shared" si="11"/>
        <v>0</v>
      </c>
      <c r="X115" s="80">
        <f t="shared" si="11"/>
        <v>36317</v>
      </c>
      <c r="Y115" s="78">
        <f t="shared" si="11"/>
        <v>4.3</v>
      </c>
      <c r="Z115" s="79">
        <f t="shared" si="11"/>
        <v>0</v>
      </c>
      <c r="AA115" s="79">
        <f t="shared" si="11"/>
        <v>0</v>
      </c>
      <c r="AB115" s="79">
        <f t="shared" si="11"/>
        <v>0</v>
      </c>
      <c r="AC115" s="79">
        <f t="shared" si="11"/>
        <v>0</v>
      </c>
      <c r="AD115" s="79">
        <f t="shared" si="11"/>
        <v>0</v>
      </c>
      <c r="AE115" s="79">
        <f t="shared" si="11"/>
        <v>0</v>
      </c>
      <c r="AF115" s="79">
        <f t="shared" si="11"/>
        <v>0</v>
      </c>
      <c r="AG115" s="79">
        <f t="shared" si="11"/>
        <v>0</v>
      </c>
      <c r="AH115" s="79">
        <f t="shared" si="11"/>
        <v>0</v>
      </c>
      <c r="AI115" s="79">
        <f t="shared" si="11"/>
        <v>0</v>
      </c>
      <c r="AJ115" s="79">
        <f t="shared" si="11"/>
        <v>0</v>
      </c>
      <c r="AK115" s="79">
        <f t="shared" si="11"/>
        <v>0</v>
      </c>
      <c r="AL115" s="79">
        <f t="shared" si="11"/>
        <v>0</v>
      </c>
    </row>
    <row r="116" spans="1:38" s="6" customFormat="1" ht="30" customHeight="1">
      <c r="A116" s="58" t="s">
        <v>44</v>
      </c>
      <c r="B116" s="221" t="s">
        <v>12</v>
      </c>
      <c r="C116" s="222"/>
      <c r="D116" s="222"/>
      <c r="E116" s="222"/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2"/>
      <c r="AG116" s="222"/>
      <c r="AH116" s="222"/>
      <c r="AI116" s="222"/>
      <c r="AJ116" s="222"/>
      <c r="AK116" s="222"/>
      <c r="AL116" s="223"/>
    </row>
    <row r="117" spans="1:38" s="6" customFormat="1" ht="51" customHeight="1">
      <c r="A117" s="58" t="s">
        <v>91</v>
      </c>
      <c r="B117" s="30" t="s">
        <v>206</v>
      </c>
      <c r="C117" s="26"/>
      <c r="D117" s="23"/>
      <c r="E117" s="23"/>
      <c r="F117" s="23"/>
      <c r="G117" s="23"/>
      <c r="H117" s="24"/>
      <c r="I117" s="23"/>
      <c r="J117" s="23"/>
      <c r="K117" s="23"/>
      <c r="L117" s="28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8">
        <v>16707</v>
      </c>
      <c r="Y117" s="23">
        <v>2</v>
      </c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</row>
    <row r="118" spans="1:38" s="6" customFormat="1" ht="47.25" hidden="1" customHeight="1">
      <c r="A118" s="58" t="s">
        <v>92</v>
      </c>
      <c r="B118" s="30" t="s">
        <v>256</v>
      </c>
      <c r="C118" s="26"/>
      <c r="D118" s="23"/>
      <c r="E118" s="23"/>
      <c r="F118" s="23"/>
      <c r="G118" s="23"/>
      <c r="H118" s="24"/>
      <c r="I118" s="23"/>
      <c r="J118" s="23"/>
      <c r="K118" s="23"/>
      <c r="L118" s="28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8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</row>
    <row r="119" spans="1:38" s="6" customFormat="1" ht="75" customHeight="1">
      <c r="A119" s="58" t="s">
        <v>92</v>
      </c>
      <c r="B119" s="30" t="s">
        <v>554</v>
      </c>
      <c r="C119" s="26"/>
      <c r="D119" s="23"/>
      <c r="E119" s="23"/>
      <c r="F119" s="23"/>
      <c r="G119" s="23"/>
      <c r="H119" s="24"/>
      <c r="I119" s="23"/>
      <c r="J119" s="23"/>
      <c r="K119" s="23"/>
      <c r="L119" s="28"/>
      <c r="M119" s="23"/>
      <c r="N119" s="23"/>
      <c r="O119" s="23"/>
      <c r="P119" s="23"/>
      <c r="Q119" s="23"/>
      <c r="R119" s="28">
        <v>14643</v>
      </c>
      <c r="S119" s="23">
        <v>3.3</v>
      </c>
      <c r="T119" s="23"/>
      <c r="U119" s="23"/>
      <c r="V119" s="23"/>
      <c r="W119" s="23"/>
      <c r="X119" s="28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</row>
    <row r="120" spans="1:38" s="6" customFormat="1" ht="30" customHeight="1">
      <c r="A120" s="58" t="s">
        <v>93</v>
      </c>
      <c r="B120" s="30" t="s">
        <v>207</v>
      </c>
      <c r="C120" s="26"/>
      <c r="D120" s="23"/>
      <c r="E120" s="23"/>
      <c r="F120" s="23"/>
      <c r="G120" s="23"/>
      <c r="H120" s="24"/>
      <c r="I120" s="23"/>
      <c r="J120" s="23"/>
      <c r="K120" s="23"/>
      <c r="L120" s="28"/>
      <c r="M120" s="23"/>
      <c r="N120" s="23"/>
      <c r="O120" s="23"/>
      <c r="P120" s="23"/>
      <c r="Q120" s="23"/>
      <c r="R120" s="28"/>
      <c r="S120" s="23"/>
      <c r="T120" s="23"/>
      <c r="U120" s="23"/>
      <c r="V120" s="23"/>
      <c r="W120" s="23"/>
      <c r="X120" s="28">
        <v>12530</v>
      </c>
      <c r="Y120" s="23">
        <v>1.5</v>
      </c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</row>
    <row r="121" spans="1:38" s="6" customFormat="1" ht="26.25" customHeight="1">
      <c r="A121" s="58"/>
      <c r="B121" s="30" t="s">
        <v>148</v>
      </c>
      <c r="C121" s="79">
        <f>C117+C118+C119+C120</f>
        <v>0</v>
      </c>
      <c r="D121" s="79">
        <f t="shared" ref="D121:Z121" si="12">D117+D118+D119+D120</f>
        <v>0</v>
      </c>
      <c r="E121" s="79">
        <f t="shared" si="12"/>
        <v>0</v>
      </c>
      <c r="F121" s="79">
        <f t="shared" si="12"/>
        <v>0</v>
      </c>
      <c r="G121" s="79">
        <f t="shared" si="12"/>
        <v>0</v>
      </c>
      <c r="H121" s="79">
        <f t="shared" si="12"/>
        <v>0</v>
      </c>
      <c r="I121" s="79">
        <f t="shared" si="12"/>
        <v>0</v>
      </c>
      <c r="J121" s="79">
        <f t="shared" si="12"/>
        <v>0</v>
      </c>
      <c r="K121" s="79">
        <f t="shared" si="12"/>
        <v>0</v>
      </c>
      <c r="L121" s="80">
        <f t="shared" si="12"/>
        <v>0</v>
      </c>
      <c r="M121" s="79">
        <f t="shared" si="12"/>
        <v>0</v>
      </c>
      <c r="N121" s="79">
        <f t="shared" si="12"/>
        <v>0</v>
      </c>
      <c r="O121" s="79">
        <f t="shared" si="12"/>
        <v>0</v>
      </c>
      <c r="P121" s="79">
        <f t="shared" si="12"/>
        <v>0</v>
      </c>
      <c r="Q121" s="79">
        <f t="shared" si="12"/>
        <v>0</v>
      </c>
      <c r="R121" s="80">
        <f t="shared" si="12"/>
        <v>14643</v>
      </c>
      <c r="S121" s="78">
        <f t="shared" si="12"/>
        <v>3.3</v>
      </c>
      <c r="T121" s="79">
        <f t="shared" si="12"/>
        <v>0</v>
      </c>
      <c r="U121" s="79">
        <f t="shared" si="12"/>
        <v>0</v>
      </c>
      <c r="V121" s="79">
        <f t="shared" si="12"/>
        <v>0</v>
      </c>
      <c r="W121" s="79">
        <f t="shared" si="12"/>
        <v>0</v>
      </c>
      <c r="X121" s="80">
        <f t="shared" si="12"/>
        <v>29237</v>
      </c>
      <c r="Y121" s="78">
        <f t="shared" si="12"/>
        <v>3.5</v>
      </c>
      <c r="Z121" s="79">
        <f t="shared" si="12"/>
        <v>0</v>
      </c>
      <c r="AA121" s="79"/>
      <c r="AB121" s="79"/>
      <c r="AC121" s="79"/>
      <c r="AD121" s="79"/>
      <c r="AE121" s="78"/>
      <c r="AF121" s="79"/>
      <c r="AG121" s="79"/>
      <c r="AH121" s="79"/>
      <c r="AI121" s="79"/>
      <c r="AJ121" s="79"/>
      <c r="AK121" s="78"/>
      <c r="AL121" s="79"/>
    </row>
    <row r="122" spans="1:38" s="6" customFormat="1" ht="30.75" customHeight="1">
      <c r="A122" s="58" t="s">
        <v>45</v>
      </c>
      <c r="B122" s="221" t="s">
        <v>13</v>
      </c>
      <c r="C122" s="222"/>
      <c r="D122" s="222"/>
      <c r="E122" s="222"/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22"/>
      <c r="Z122" s="222"/>
      <c r="AA122" s="222"/>
      <c r="AB122" s="222"/>
      <c r="AC122" s="222"/>
      <c r="AD122" s="222"/>
      <c r="AE122" s="222"/>
      <c r="AF122" s="222"/>
      <c r="AG122" s="222"/>
      <c r="AH122" s="222"/>
      <c r="AI122" s="222"/>
      <c r="AJ122" s="222"/>
      <c r="AK122" s="222"/>
      <c r="AL122" s="223"/>
    </row>
    <row r="123" spans="1:38" s="7" customFormat="1" ht="61.5" hidden="1" customHeight="1">
      <c r="A123" s="58" t="s">
        <v>94</v>
      </c>
      <c r="B123" s="30" t="s">
        <v>251</v>
      </c>
      <c r="C123" s="26"/>
      <c r="D123" s="23"/>
      <c r="E123" s="23"/>
      <c r="F123" s="23"/>
      <c r="G123" s="71"/>
      <c r="H123" s="24"/>
      <c r="I123" s="23"/>
      <c r="J123" s="23"/>
      <c r="K123" s="23"/>
      <c r="L123" s="28"/>
      <c r="M123" s="3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</row>
    <row r="124" spans="1:38" s="6" customFormat="1" ht="75" customHeight="1">
      <c r="A124" s="58" t="s">
        <v>94</v>
      </c>
      <c r="B124" s="30" t="s">
        <v>379</v>
      </c>
      <c r="C124" s="26"/>
      <c r="D124" s="23"/>
      <c r="E124" s="23"/>
      <c r="F124" s="23"/>
      <c r="G124" s="23"/>
      <c r="H124" s="24"/>
      <c r="I124" s="28"/>
      <c r="J124" s="33"/>
      <c r="K124" s="23"/>
      <c r="L124" s="28"/>
      <c r="M124" s="23"/>
      <c r="N124" s="23"/>
      <c r="O124" s="28">
        <v>19005</v>
      </c>
      <c r="P124" s="23">
        <v>1</v>
      </c>
      <c r="Q124" s="23"/>
      <c r="R124" s="23"/>
      <c r="S124" s="23"/>
      <c r="T124" s="23"/>
      <c r="U124" s="23"/>
      <c r="V124" s="23"/>
      <c r="W124" s="23"/>
      <c r="X124" s="28">
        <v>16707</v>
      </c>
      <c r="Y124" s="33">
        <v>2</v>
      </c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33"/>
      <c r="AL124" s="23"/>
    </row>
    <row r="125" spans="1:38" s="6" customFormat="1" ht="100.5" customHeight="1">
      <c r="A125" s="58" t="s">
        <v>95</v>
      </c>
      <c r="B125" s="30" t="s">
        <v>555</v>
      </c>
      <c r="C125" s="26"/>
      <c r="D125" s="23"/>
      <c r="E125" s="23"/>
      <c r="F125" s="23"/>
      <c r="G125" s="23"/>
      <c r="H125" s="24"/>
      <c r="I125" s="28"/>
      <c r="J125" s="23"/>
      <c r="K125" s="23"/>
      <c r="L125" s="28"/>
      <c r="M125" s="23"/>
      <c r="N125" s="23"/>
      <c r="O125" s="28"/>
      <c r="P125" s="23"/>
      <c r="Q125" s="23"/>
      <c r="R125" s="23"/>
      <c r="S125" s="23"/>
      <c r="T125" s="23"/>
      <c r="U125" s="23"/>
      <c r="V125" s="23"/>
      <c r="W125" s="23"/>
      <c r="X125" s="28">
        <v>16707</v>
      </c>
      <c r="Y125" s="33">
        <v>2</v>
      </c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33"/>
      <c r="AL125" s="23"/>
    </row>
    <row r="126" spans="1:38" s="6" customFormat="1" ht="54" customHeight="1">
      <c r="A126" s="58" t="s">
        <v>96</v>
      </c>
      <c r="B126" s="30" t="s">
        <v>334</v>
      </c>
      <c r="C126" s="26"/>
      <c r="D126" s="23"/>
      <c r="E126" s="23"/>
      <c r="F126" s="23"/>
      <c r="G126" s="23"/>
      <c r="H126" s="24"/>
      <c r="I126" s="28"/>
      <c r="J126" s="23"/>
      <c r="K126" s="23"/>
      <c r="L126" s="28"/>
      <c r="M126" s="23"/>
      <c r="N126" s="23"/>
      <c r="O126" s="28"/>
      <c r="P126" s="23"/>
      <c r="Q126" s="23"/>
      <c r="R126" s="23"/>
      <c r="S126" s="23"/>
      <c r="T126" s="23"/>
      <c r="U126" s="23"/>
      <c r="V126" s="23"/>
      <c r="W126" s="23"/>
      <c r="X126" s="28">
        <v>8020</v>
      </c>
      <c r="Y126" s="33">
        <v>2</v>
      </c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33"/>
      <c r="AL126" s="23"/>
    </row>
    <row r="127" spans="1:38" s="6" customFormat="1" ht="141.75" customHeight="1">
      <c r="A127" s="64" t="s">
        <v>400</v>
      </c>
      <c r="B127" s="30" t="s">
        <v>556</v>
      </c>
      <c r="C127" s="31"/>
      <c r="D127" s="26"/>
      <c r="E127" s="26"/>
      <c r="F127" s="26"/>
      <c r="G127" s="26"/>
      <c r="H127" s="23"/>
      <c r="I127" s="28"/>
      <c r="J127" s="26"/>
      <c r="K127" s="26"/>
      <c r="L127" s="48"/>
      <c r="M127" s="26"/>
      <c r="N127" s="26"/>
      <c r="O127" s="48"/>
      <c r="P127" s="26"/>
      <c r="Q127" s="26"/>
      <c r="R127" s="48">
        <v>9500</v>
      </c>
      <c r="S127" s="26">
        <v>2</v>
      </c>
      <c r="T127" s="26"/>
      <c r="U127" s="26"/>
      <c r="V127" s="26"/>
      <c r="W127" s="26"/>
      <c r="X127" s="48"/>
      <c r="Y127" s="65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65"/>
      <c r="AL127" s="26"/>
    </row>
    <row r="128" spans="1:38" s="6" customFormat="1" ht="31.5" customHeight="1">
      <c r="A128" s="64"/>
      <c r="B128" s="30" t="s">
        <v>148</v>
      </c>
      <c r="C128" s="77">
        <f>C123+C124+C125+C126</f>
        <v>0</v>
      </c>
      <c r="D128" s="77">
        <f t="shared" ref="D128:AL128" si="13">D123+D124+D125+D126</f>
        <v>0</v>
      </c>
      <c r="E128" s="77">
        <f t="shared" si="13"/>
        <v>0</v>
      </c>
      <c r="F128" s="77">
        <f t="shared" si="13"/>
        <v>0</v>
      </c>
      <c r="G128" s="77">
        <f t="shared" si="13"/>
        <v>0</v>
      </c>
      <c r="H128" s="77">
        <f t="shared" si="13"/>
        <v>0</v>
      </c>
      <c r="I128" s="80">
        <f t="shared" si="13"/>
        <v>0</v>
      </c>
      <c r="J128" s="80">
        <f t="shared" si="13"/>
        <v>0</v>
      </c>
      <c r="K128" s="77">
        <f t="shared" si="13"/>
        <v>0</v>
      </c>
      <c r="L128" s="77">
        <f t="shared" si="13"/>
        <v>0</v>
      </c>
      <c r="M128" s="77">
        <f t="shared" si="13"/>
        <v>0</v>
      </c>
      <c r="N128" s="77">
        <f t="shared" si="13"/>
        <v>0</v>
      </c>
      <c r="O128" s="80">
        <f t="shared" si="13"/>
        <v>19005</v>
      </c>
      <c r="P128" s="80">
        <f t="shared" si="13"/>
        <v>1</v>
      </c>
      <c r="Q128" s="77">
        <f t="shared" si="13"/>
        <v>0</v>
      </c>
      <c r="R128" s="80">
        <f>R127</f>
        <v>9500</v>
      </c>
      <c r="S128" s="80">
        <f>S127</f>
        <v>2</v>
      </c>
      <c r="T128" s="77">
        <f t="shared" si="13"/>
        <v>0</v>
      </c>
      <c r="U128" s="77">
        <f t="shared" si="13"/>
        <v>0</v>
      </c>
      <c r="V128" s="77">
        <f t="shared" si="13"/>
        <v>0</v>
      </c>
      <c r="W128" s="77">
        <f t="shared" si="13"/>
        <v>0</v>
      </c>
      <c r="X128" s="80">
        <f t="shared" si="13"/>
        <v>41434</v>
      </c>
      <c r="Y128" s="80">
        <f t="shared" si="13"/>
        <v>6</v>
      </c>
      <c r="Z128" s="77">
        <f t="shared" si="13"/>
        <v>0</v>
      </c>
      <c r="AA128" s="77">
        <f t="shared" si="13"/>
        <v>0</v>
      </c>
      <c r="AB128" s="77">
        <f t="shared" si="13"/>
        <v>0</v>
      </c>
      <c r="AC128" s="77">
        <f t="shared" si="13"/>
        <v>0</v>
      </c>
      <c r="AD128" s="77">
        <f t="shared" si="13"/>
        <v>0</v>
      </c>
      <c r="AE128" s="77">
        <f t="shared" si="13"/>
        <v>0</v>
      </c>
      <c r="AF128" s="77">
        <f t="shared" si="13"/>
        <v>0</v>
      </c>
      <c r="AG128" s="77">
        <f t="shared" si="13"/>
        <v>0</v>
      </c>
      <c r="AH128" s="77">
        <f t="shared" si="13"/>
        <v>0</v>
      </c>
      <c r="AI128" s="77">
        <f t="shared" si="13"/>
        <v>0</v>
      </c>
      <c r="AJ128" s="77">
        <f t="shared" si="13"/>
        <v>0</v>
      </c>
      <c r="AK128" s="77">
        <f t="shared" si="13"/>
        <v>0</v>
      </c>
      <c r="AL128" s="77">
        <f t="shared" si="13"/>
        <v>0</v>
      </c>
    </row>
    <row r="129" spans="1:38" s="6" customFormat="1" ht="26.25" customHeight="1">
      <c r="A129" s="58" t="s">
        <v>46</v>
      </c>
      <c r="B129" s="221" t="s">
        <v>14</v>
      </c>
      <c r="C129" s="222"/>
      <c r="D129" s="222"/>
      <c r="E129" s="222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22"/>
      <c r="Z129" s="222"/>
      <c r="AA129" s="222"/>
      <c r="AB129" s="222"/>
      <c r="AC129" s="222"/>
      <c r="AD129" s="222"/>
      <c r="AE129" s="222"/>
      <c r="AF129" s="222"/>
      <c r="AG129" s="222"/>
      <c r="AH129" s="222"/>
      <c r="AI129" s="222"/>
      <c r="AJ129" s="222"/>
      <c r="AK129" s="222"/>
      <c r="AL129" s="223"/>
    </row>
    <row r="130" spans="1:38" s="6" customFormat="1" ht="30.75" customHeight="1">
      <c r="A130" s="58" t="s">
        <v>97</v>
      </c>
      <c r="B130" s="89" t="s">
        <v>208</v>
      </c>
      <c r="C130" s="23"/>
      <c r="D130" s="33"/>
      <c r="E130" s="23"/>
      <c r="F130" s="23"/>
      <c r="G130" s="33"/>
      <c r="H130" s="24"/>
      <c r="I130" s="23"/>
      <c r="J130" s="23"/>
      <c r="K130" s="23"/>
      <c r="L130" s="28"/>
      <c r="M130" s="3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8">
        <v>16707</v>
      </c>
      <c r="Y130" s="33">
        <v>2</v>
      </c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33"/>
      <c r="AL130" s="23"/>
    </row>
    <row r="131" spans="1:38" s="6" customFormat="1" ht="28.5" customHeight="1">
      <c r="A131" s="64" t="s">
        <v>154</v>
      </c>
      <c r="B131" s="30" t="s">
        <v>209</v>
      </c>
      <c r="C131" s="48"/>
      <c r="D131" s="23"/>
      <c r="E131" s="23"/>
      <c r="F131" s="23"/>
      <c r="G131" s="23"/>
      <c r="H131" s="24"/>
      <c r="I131" s="23"/>
      <c r="J131" s="23"/>
      <c r="K131" s="23"/>
      <c r="L131" s="28"/>
      <c r="M131" s="23"/>
      <c r="N131" s="23"/>
      <c r="O131" s="23"/>
      <c r="P131" s="23"/>
      <c r="Q131" s="23"/>
      <c r="R131" s="28">
        <v>7656</v>
      </c>
      <c r="S131" s="23">
        <v>1.5</v>
      </c>
      <c r="T131" s="23"/>
      <c r="U131" s="23"/>
      <c r="V131" s="23"/>
      <c r="W131" s="23"/>
      <c r="X131" s="28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</row>
    <row r="132" spans="1:38" s="6" customFormat="1" ht="196.5" customHeight="1">
      <c r="A132" s="58" t="s">
        <v>98</v>
      </c>
      <c r="B132" s="30" t="s">
        <v>539</v>
      </c>
      <c r="C132" s="48"/>
      <c r="D132" s="23"/>
      <c r="E132" s="23"/>
      <c r="F132" s="23"/>
      <c r="G132" s="23"/>
      <c r="H132" s="24"/>
      <c r="I132" s="23"/>
      <c r="J132" s="23"/>
      <c r="K132" s="23"/>
      <c r="L132" s="28"/>
      <c r="M132" s="33"/>
      <c r="N132" s="23"/>
      <c r="O132" s="23"/>
      <c r="P132" s="23"/>
      <c r="Q132" s="23"/>
      <c r="R132" s="28"/>
      <c r="S132" s="23"/>
      <c r="T132" s="23"/>
      <c r="U132" s="23"/>
      <c r="V132" s="23"/>
      <c r="W132" s="23"/>
      <c r="X132" s="28">
        <v>16707</v>
      </c>
      <c r="Y132" s="33">
        <v>2</v>
      </c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33"/>
      <c r="AL132" s="23"/>
    </row>
    <row r="133" spans="1:38" s="6" customFormat="1" ht="105" customHeight="1">
      <c r="A133" s="58" t="s">
        <v>168</v>
      </c>
      <c r="B133" s="30" t="s">
        <v>454</v>
      </c>
      <c r="C133" s="48"/>
      <c r="D133" s="23"/>
      <c r="E133" s="23"/>
      <c r="F133" s="23"/>
      <c r="G133" s="23"/>
      <c r="H133" s="24"/>
      <c r="I133" s="23"/>
      <c r="J133" s="23"/>
      <c r="K133" s="23"/>
      <c r="L133" s="28"/>
      <c r="M133" s="23"/>
      <c r="N133" s="23"/>
      <c r="O133" s="23"/>
      <c r="P133" s="23"/>
      <c r="Q133" s="23"/>
      <c r="R133" s="28"/>
      <c r="S133" s="23"/>
      <c r="T133" s="23"/>
      <c r="U133" s="23"/>
      <c r="V133" s="23"/>
      <c r="W133" s="23"/>
      <c r="X133" s="28">
        <v>16707</v>
      </c>
      <c r="Y133" s="33">
        <v>2</v>
      </c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33"/>
      <c r="AL133" s="23"/>
    </row>
    <row r="134" spans="1:38" s="6" customFormat="1" ht="101.25" customHeight="1">
      <c r="A134" s="58" t="s">
        <v>99</v>
      </c>
      <c r="B134" s="30" t="s">
        <v>331</v>
      </c>
      <c r="C134" s="48"/>
      <c r="D134" s="23"/>
      <c r="E134" s="23"/>
      <c r="F134" s="23"/>
      <c r="G134" s="23"/>
      <c r="H134" s="24"/>
      <c r="I134" s="23"/>
      <c r="J134" s="23"/>
      <c r="K134" s="23"/>
      <c r="L134" s="28"/>
      <c r="M134" s="23"/>
      <c r="N134" s="23"/>
      <c r="O134" s="23"/>
      <c r="P134" s="23"/>
      <c r="Q134" s="23"/>
      <c r="R134" s="28">
        <v>12800</v>
      </c>
      <c r="S134" s="23"/>
      <c r="T134" s="23">
        <v>20.399999999999999</v>
      </c>
      <c r="U134" s="23"/>
      <c r="V134" s="23"/>
      <c r="W134" s="23"/>
      <c r="X134" s="28">
        <v>4600</v>
      </c>
      <c r="Y134" s="23"/>
      <c r="Z134" s="23">
        <v>21.35</v>
      </c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</row>
    <row r="135" spans="1:38" s="6" customFormat="1" ht="99.75" hidden="1" customHeight="1">
      <c r="A135" s="58"/>
      <c r="B135" s="30"/>
      <c r="C135" s="48"/>
      <c r="D135" s="23"/>
      <c r="E135" s="23"/>
      <c r="F135" s="23"/>
      <c r="G135" s="23"/>
      <c r="H135" s="24"/>
      <c r="I135" s="23"/>
      <c r="J135" s="23"/>
      <c r="K135" s="23"/>
      <c r="L135" s="28"/>
      <c r="M135" s="23"/>
      <c r="N135" s="23"/>
      <c r="O135" s="23"/>
      <c r="P135" s="23"/>
      <c r="Q135" s="23"/>
      <c r="R135" s="28"/>
      <c r="S135" s="23"/>
      <c r="T135" s="23"/>
      <c r="U135" s="23"/>
      <c r="V135" s="23"/>
      <c r="W135" s="23"/>
      <c r="X135" s="28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</row>
    <row r="136" spans="1:38" s="6" customFormat="1" ht="186" hidden="1">
      <c r="A136" s="59" t="s">
        <v>266</v>
      </c>
      <c r="B136" s="30" t="s">
        <v>287</v>
      </c>
      <c r="C136" s="48"/>
      <c r="D136" s="26"/>
      <c r="E136" s="26"/>
      <c r="F136" s="26"/>
      <c r="G136" s="26"/>
      <c r="H136" s="23"/>
      <c r="I136" s="26"/>
      <c r="J136" s="26"/>
      <c r="K136" s="26"/>
      <c r="L136" s="48"/>
      <c r="M136" s="26"/>
      <c r="N136" s="26"/>
      <c r="O136" s="26"/>
      <c r="P136" s="26"/>
      <c r="Q136" s="26"/>
      <c r="R136" s="48"/>
      <c r="S136" s="26"/>
      <c r="T136" s="26"/>
      <c r="U136" s="26"/>
      <c r="V136" s="26"/>
      <c r="W136" s="26"/>
      <c r="X136" s="48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</row>
    <row r="137" spans="1:38" s="6" customFormat="1" ht="23.25" hidden="1">
      <c r="A137" s="63"/>
      <c r="B137" s="66" t="s">
        <v>261</v>
      </c>
      <c r="C137" s="48"/>
      <c r="D137" s="26"/>
      <c r="E137" s="26"/>
      <c r="F137" s="26"/>
      <c r="G137" s="26"/>
      <c r="H137" s="23"/>
      <c r="I137" s="26"/>
      <c r="J137" s="26"/>
      <c r="K137" s="26"/>
      <c r="L137" s="48"/>
      <c r="M137" s="26"/>
      <c r="N137" s="26"/>
      <c r="O137" s="26"/>
      <c r="P137" s="26"/>
      <c r="Q137" s="26"/>
      <c r="R137" s="48"/>
      <c r="S137" s="26"/>
      <c r="T137" s="26"/>
      <c r="U137" s="26"/>
      <c r="V137" s="26"/>
      <c r="W137" s="26"/>
      <c r="X137" s="48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</row>
    <row r="138" spans="1:38" s="6" customFormat="1" ht="21.75" hidden="1" customHeight="1">
      <c r="A138" s="64"/>
      <c r="B138" s="66" t="s">
        <v>262</v>
      </c>
      <c r="C138" s="48"/>
      <c r="D138" s="26"/>
      <c r="E138" s="26"/>
      <c r="F138" s="26"/>
      <c r="G138" s="26"/>
      <c r="H138" s="23"/>
      <c r="I138" s="26"/>
      <c r="J138" s="26"/>
      <c r="K138" s="26"/>
      <c r="L138" s="48"/>
      <c r="M138" s="26"/>
      <c r="N138" s="26"/>
      <c r="O138" s="26"/>
      <c r="P138" s="26"/>
      <c r="Q138" s="26"/>
      <c r="R138" s="48"/>
      <c r="S138" s="26"/>
      <c r="T138" s="26"/>
      <c r="U138" s="26"/>
      <c r="V138" s="26"/>
      <c r="W138" s="26"/>
      <c r="X138" s="48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</row>
    <row r="139" spans="1:38" s="6" customFormat="1" ht="79.5" hidden="1" customHeight="1">
      <c r="A139" s="63" t="s">
        <v>267</v>
      </c>
      <c r="B139" s="90" t="s">
        <v>268</v>
      </c>
      <c r="C139" s="28"/>
      <c r="D139" s="26"/>
      <c r="E139" s="26"/>
      <c r="F139" s="26"/>
      <c r="G139" s="26"/>
      <c r="H139" s="23"/>
      <c r="I139" s="26"/>
      <c r="J139" s="26"/>
      <c r="K139" s="26"/>
      <c r="L139" s="48"/>
      <c r="M139" s="26"/>
      <c r="N139" s="26"/>
      <c r="O139" s="26"/>
      <c r="P139" s="26"/>
      <c r="Q139" s="26"/>
      <c r="R139" s="48"/>
      <c r="S139" s="26"/>
      <c r="T139" s="26"/>
      <c r="U139" s="26"/>
      <c r="V139" s="26"/>
      <c r="W139" s="26"/>
      <c r="X139" s="48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</row>
    <row r="140" spans="1:38" s="6" customFormat="1" ht="18" hidden="1" customHeight="1">
      <c r="A140" s="63"/>
      <c r="B140" s="66" t="s">
        <v>261</v>
      </c>
      <c r="C140" s="48"/>
      <c r="D140" s="26"/>
      <c r="E140" s="26"/>
      <c r="F140" s="26"/>
      <c r="G140" s="26"/>
      <c r="H140" s="23"/>
      <c r="I140" s="26"/>
      <c r="J140" s="26"/>
      <c r="K140" s="26"/>
      <c r="L140" s="48"/>
      <c r="M140" s="26"/>
      <c r="N140" s="26"/>
      <c r="O140" s="26"/>
      <c r="P140" s="26"/>
      <c r="Q140" s="26"/>
      <c r="R140" s="48"/>
      <c r="S140" s="26"/>
      <c r="T140" s="26"/>
      <c r="U140" s="26"/>
      <c r="V140" s="26"/>
      <c r="W140" s="26"/>
      <c r="X140" s="48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s="6" customFormat="1" ht="23.25" hidden="1">
      <c r="A141" s="64"/>
      <c r="B141" s="66" t="s">
        <v>262</v>
      </c>
      <c r="C141" s="48"/>
      <c r="D141" s="26"/>
      <c r="E141" s="26"/>
      <c r="F141" s="26"/>
      <c r="G141" s="26"/>
      <c r="H141" s="23"/>
      <c r="I141" s="26"/>
      <c r="J141" s="26"/>
      <c r="K141" s="26"/>
      <c r="L141" s="48"/>
      <c r="M141" s="26"/>
      <c r="N141" s="26"/>
      <c r="O141" s="26"/>
      <c r="P141" s="26"/>
      <c r="Q141" s="26"/>
      <c r="R141" s="48"/>
      <c r="S141" s="26"/>
      <c r="T141" s="26"/>
      <c r="U141" s="26"/>
      <c r="V141" s="26"/>
      <c r="W141" s="26"/>
      <c r="X141" s="48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s="6" customFormat="1" ht="150.6" customHeight="1">
      <c r="A142" s="213" t="s">
        <v>100</v>
      </c>
      <c r="B142" s="69" t="s">
        <v>390</v>
      </c>
      <c r="C142" s="61"/>
      <c r="D142" s="23"/>
      <c r="E142" s="23"/>
      <c r="F142" s="23"/>
      <c r="G142" s="33"/>
      <c r="H142" s="24"/>
      <c r="I142" s="23"/>
      <c r="J142" s="23"/>
      <c r="K142" s="23"/>
      <c r="L142" s="28"/>
      <c r="M142" s="23"/>
      <c r="N142" s="23"/>
      <c r="O142" s="23"/>
      <c r="P142" s="23"/>
      <c r="Q142" s="23"/>
      <c r="R142" s="28">
        <v>15000</v>
      </c>
      <c r="S142" s="33">
        <v>3</v>
      </c>
      <c r="T142" s="23"/>
      <c r="U142" s="23"/>
      <c r="V142" s="23"/>
      <c r="W142" s="23"/>
      <c r="X142" s="28"/>
      <c r="Y142" s="23"/>
      <c r="Z142" s="23"/>
      <c r="AA142" s="23"/>
      <c r="AB142" s="23"/>
      <c r="AC142" s="23"/>
      <c r="AD142" s="23"/>
      <c r="AE142" s="33"/>
      <c r="AF142" s="23"/>
      <c r="AG142" s="23"/>
      <c r="AH142" s="23"/>
      <c r="AI142" s="23"/>
      <c r="AJ142" s="23"/>
      <c r="AK142" s="23"/>
      <c r="AL142" s="23"/>
    </row>
    <row r="143" spans="1:38" s="6" customFormat="1" ht="27" customHeight="1">
      <c r="A143" s="64"/>
      <c r="B143" s="30" t="s">
        <v>148</v>
      </c>
      <c r="C143" s="77">
        <f>C130+C131+C132+C133+C134+C135+C136+C139</f>
        <v>0</v>
      </c>
      <c r="D143" s="77">
        <f>D130+D131+D132+D133+D134+D135+D136+D139</f>
        <v>0</v>
      </c>
      <c r="E143" s="77">
        <f>E130+E131+E132+E133+E134+E135+E136+E139</f>
        <v>0</v>
      </c>
      <c r="F143" s="77">
        <f>F130+F131+F132+F133+F134+F135+F136+F139</f>
        <v>0</v>
      </c>
      <c r="G143" s="77">
        <f>G130+G131+G132+G133+G134+G135+G136+G139</f>
        <v>0</v>
      </c>
      <c r="H143" s="77">
        <f>H130+H131+H132+H133+H134+H135+H136+H139</f>
        <v>0</v>
      </c>
      <c r="I143" s="77">
        <f>I130+I131+I132+I133+I134+I135+I136+I139</f>
        <v>0</v>
      </c>
      <c r="J143" s="77">
        <f>J130+J131+J132+J133+J134+J135+J136+J139</f>
        <v>0</v>
      </c>
      <c r="K143" s="77">
        <f>K130+K131+K132+K133+K134+K135+K136+K139</f>
        <v>0</v>
      </c>
      <c r="L143" s="80">
        <f>L130+L131+L132+L133+L134+L135+L136+L139</f>
        <v>0</v>
      </c>
      <c r="M143" s="80">
        <f>M130+M131+M132+M133+M134+M135+M136+M139</f>
        <v>0</v>
      </c>
      <c r="N143" s="77">
        <f>N130+N131+N132+N133+N134+N135+N136+N139</f>
        <v>0</v>
      </c>
      <c r="O143" s="77">
        <f>O130+O131+O132+O133+O134+O135+O136+O139</f>
        <v>0</v>
      </c>
      <c r="P143" s="77">
        <f>P130+P131+P132+P133+P134+P135+P136+P139</f>
        <v>0</v>
      </c>
      <c r="Q143" s="77">
        <f>Q130+Q131+Q132+Q133+Q134+Q135+Q136+Q139</f>
        <v>0</v>
      </c>
      <c r="R143" s="80">
        <f>R130+R131+R132+R133+R134+R135+R136+R139+R142</f>
        <v>35456</v>
      </c>
      <c r="S143" s="98">
        <f>S130+S131+S132+S133+S134+S135+S136+S139+S142</f>
        <v>4.5</v>
      </c>
      <c r="T143" s="98">
        <f>T130+T131+T132+T133+T134+T135+T136+T139</f>
        <v>20.399999999999999</v>
      </c>
      <c r="U143" s="77">
        <f>U130+U131+U132+U133+U134+U135+U136+U139</f>
        <v>0</v>
      </c>
      <c r="V143" s="77">
        <f>V130+V131+V132+V133+V134+V135+V136+V139</f>
        <v>0</v>
      </c>
      <c r="W143" s="77">
        <f>W130+W131+W132+W133+W134+W135+W136+W139</f>
        <v>0</v>
      </c>
      <c r="X143" s="80">
        <f>X130+X131+X132+X133+X134+X135+X136+X139</f>
        <v>54721</v>
      </c>
      <c r="Y143" s="80">
        <f>Y130+Y131+Y132+Y133+Y134+Y135+Y136+Y139</f>
        <v>6</v>
      </c>
      <c r="Z143" s="141">
        <f>Z130+Z131+Z132+Z133+Z134+Z135+Z136+Z139</f>
        <v>21.35</v>
      </c>
      <c r="AA143" s="77">
        <f>AA130+AA131+AA132+AA133+AA134+AA135+AA136+AA139</f>
        <v>0</v>
      </c>
      <c r="AB143" s="77">
        <f>AB130+AB131+AB132+AB133+AB134+AB135+AB136+AB139</f>
        <v>0</v>
      </c>
      <c r="AC143" s="77">
        <f>AC130+AC131+AC132+AC133+AC134+AC135+AC136+AC139</f>
        <v>0</v>
      </c>
      <c r="AD143" s="77">
        <f>AD130+AD131+AD132+AD133+AD134+AD135+AD136+AD139</f>
        <v>0</v>
      </c>
      <c r="AE143" s="77">
        <f>AE130+AE131+AE132+AE133+AE134+AE135+AE136+AE139</f>
        <v>0</v>
      </c>
      <c r="AF143" s="77">
        <f>AF130+AF131+AF132+AF133+AF134+AF135+AF136+AF139</f>
        <v>0</v>
      </c>
      <c r="AG143" s="77">
        <f>AG130+AG131+AG132+AG133+AG134+AG135+AG136+AG139</f>
        <v>0</v>
      </c>
      <c r="AH143" s="77">
        <f>AH130+AH131+AH132+AH133+AH134+AH135+AH136+AH139</f>
        <v>0</v>
      </c>
      <c r="AI143" s="77">
        <f>AI130+AI131+AI132+AI133+AI134+AI135+AI136+AI139</f>
        <v>0</v>
      </c>
      <c r="AJ143" s="77">
        <f>AJ130+AJ131+AJ132+AJ133+AJ134+AJ135+AJ136+AJ139</f>
        <v>0</v>
      </c>
      <c r="AK143" s="77">
        <f>AK130+AK131+AK132+AK133+AK134+AK135+AK136+AK139</f>
        <v>0</v>
      </c>
      <c r="AL143" s="77">
        <f>AL130+AL131+AL132+AL133+AL134+AL135+AL136+AL139</f>
        <v>0</v>
      </c>
    </row>
    <row r="144" spans="1:38" s="6" customFormat="1" ht="28.5" customHeight="1">
      <c r="A144" s="58" t="s">
        <v>47</v>
      </c>
      <c r="B144" s="221" t="s">
        <v>15</v>
      </c>
      <c r="C144" s="222"/>
      <c r="D144" s="222"/>
      <c r="E144" s="222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22"/>
      <c r="Z144" s="222"/>
      <c r="AA144" s="222"/>
      <c r="AB144" s="222"/>
      <c r="AC144" s="222"/>
      <c r="AD144" s="222"/>
      <c r="AE144" s="222"/>
      <c r="AF144" s="222"/>
      <c r="AG144" s="222"/>
      <c r="AH144" s="222"/>
      <c r="AI144" s="222"/>
      <c r="AJ144" s="222"/>
      <c r="AK144" s="222"/>
      <c r="AL144" s="223"/>
    </row>
    <row r="145" spans="1:38" s="6" customFormat="1" ht="74.25" customHeight="1">
      <c r="A145" s="58" t="s">
        <v>101</v>
      </c>
      <c r="B145" s="30" t="s">
        <v>30</v>
      </c>
      <c r="C145" s="26"/>
      <c r="D145" s="23"/>
      <c r="E145" s="23"/>
      <c r="F145" s="23"/>
      <c r="G145" s="23"/>
      <c r="H145" s="24"/>
      <c r="I145" s="23"/>
      <c r="J145" s="23"/>
      <c r="K145" s="23"/>
      <c r="L145" s="28"/>
      <c r="M145" s="23"/>
      <c r="N145" s="23"/>
      <c r="O145" s="23"/>
      <c r="P145" s="23"/>
      <c r="Q145" s="23"/>
      <c r="R145" s="28">
        <v>19308</v>
      </c>
      <c r="S145" s="23">
        <v>4.5</v>
      </c>
      <c r="T145" s="23"/>
      <c r="U145" s="23"/>
      <c r="V145" s="23"/>
      <c r="W145" s="23"/>
      <c r="X145" s="28">
        <v>16952</v>
      </c>
      <c r="Y145" s="23">
        <v>1.5</v>
      </c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</row>
    <row r="146" spans="1:38" s="6" customFormat="1" ht="79.5" hidden="1" customHeight="1">
      <c r="A146" s="58" t="s">
        <v>169</v>
      </c>
      <c r="B146" s="30" t="s">
        <v>269</v>
      </c>
      <c r="C146" s="26"/>
      <c r="D146" s="23"/>
      <c r="E146" s="23"/>
      <c r="F146" s="23"/>
      <c r="G146" s="23"/>
      <c r="H146" s="24"/>
      <c r="I146" s="23"/>
      <c r="J146" s="23"/>
      <c r="K146" s="23"/>
      <c r="L146" s="28"/>
      <c r="M146" s="23"/>
      <c r="N146" s="23"/>
      <c r="O146" s="23"/>
      <c r="P146" s="23"/>
      <c r="Q146" s="23"/>
      <c r="R146" s="28"/>
      <c r="S146" s="23"/>
      <c r="T146" s="23"/>
      <c r="U146" s="23"/>
      <c r="V146" s="23"/>
      <c r="W146" s="23"/>
      <c r="X146" s="28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</row>
    <row r="147" spans="1:38" s="6" customFormat="1" ht="53.25" customHeight="1">
      <c r="A147" s="58" t="s">
        <v>169</v>
      </c>
      <c r="B147" s="30" t="s">
        <v>210</v>
      </c>
      <c r="C147" s="26"/>
      <c r="D147" s="23"/>
      <c r="E147" s="23"/>
      <c r="F147" s="23"/>
      <c r="G147" s="33"/>
      <c r="H147" s="24"/>
      <c r="I147" s="23"/>
      <c r="J147" s="23"/>
      <c r="K147" s="23"/>
      <c r="L147" s="28"/>
      <c r="M147" s="33"/>
      <c r="N147" s="23"/>
      <c r="O147" s="23"/>
      <c r="P147" s="23"/>
      <c r="Q147" s="23"/>
      <c r="R147" s="28">
        <v>7026</v>
      </c>
      <c r="S147" s="33">
        <v>2</v>
      </c>
      <c r="T147" s="23"/>
      <c r="U147" s="23"/>
      <c r="V147" s="23"/>
      <c r="W147" s="23"/>
      <c r="X147" s="28">
        <v>22603</v>
      </c>
      <c r="Y147" s="33">
        <v>2</v>
      </c>
      <c r="Z147" s="23"/>
      <c r="AA147" s="23"/>
      <c r="AB147" s="23"/>
      <c r="AC147" s="23"/>
      <c r="AD147" s="23"/>
      <c r="AE147" s="33"/>
      <c r="AF147" s="23"/>
      <c r="AG147" s="23"/>
      <c r="AH147" s="23"/>
      <c r="AI147" s="23"/>
      <c r="AJ147" s="23"/>
      <c r="AK147" s="33"/>
      <c r="AL147" s="23"/>
    </row>
    <row r="148" spans="1:38" s="6" customFormat="1" ht="69.75" hidden="1">
      <c r="A148" s="58" t="s">
        <v>102</v>
      </c>
      <c r="B148" s="30" t="s">
        <v>270</v>
      </c>
      <c r="C148" s="26"/>
      <c r="D148" s="23"/>
      <c r="E148" s="23"/>
      <c r="F148" s="23"/>
      <c r="G148" s="33"/>
      <c r="H148" s="24"/>
      <c r="I148" s="23"/>
      <c r="J148" s="23"/>
      <c r="K148" s="23"/>
      <c r="L148" s="28"/>
      <c r="M148" s="33"/>
      <c r="N148" s="23"/>
      <c r="O148" s="23"/>
      <c r="P148" s="23"/>
      <c r="Q148" s="23"/>
      <c r="R148" s="28"/>
      <c r="S148" s="33"/>
      <c r="T148" s="23"/>
      <c r="U148" s="23"/>
      <c r="V148" s="23"/>
      <c r="W148" s="23"/>
      <c r="X148" s="28"/>
      <c r="Y148" s="33"/>
      <c r="Z148" s="23"/>
      <c r="AA148" s="23"/>
      <c r="AB148" s="23"/>
      <c r="AC148" s="23"/>
      <c r="AD148" s="23"/>
      <c r="AE148" s="33"/>
      <c r="AF148" s="23"/>
      <c r="AG148" s="23"/>
      <c r="AH148" s="23"/>
      <c r="AI148" s="23"/>
      <c r="AJ148" s="23"/>
      <c r="AK148" s="33"/>
      <c r="AL148" s="23"/>
    </row>
    <row r="149" spans="1:38" s="6" customFormat="1" ht="27.75" customHeight="1">
      <c r="A149" s="58" t="s">
        <v>102</v>
      </c>
      <c r="B149" s="30" t="s">
        <v>211</v>
      </c>
      <c r="C149" s="26"/>
      <c r="D149" s="23"/>
      <c r="E149" s="23"/>
      <c r="F149" s="23"/>
      <c r="G149" s="23"/>
      <c r="H149" s="24"/>
      <c r="I149" s="23"/>
      <c r="J149" s="23"/>
      <c r="K149" s="23"/>
      <c r="L149" s="28"/>
      <c r="M149" s="23"/>
      <c r="N149" s="23"/>
      <c r="O149" s="23"/>
      <c r="P149" s="23"/>
      <c r="Q149" s="23"/>
      <c r="R149" s="28">
        <v>8221</v>
      </c>
      <c r="S149" s="33">
        <v>2</v>
      </c>
      <c r="T149" s="23"/>
      <c r="U149" s="23"/>
      <c r="V149" s="23"/>
      <c r="W149" s="23"/>
      <c r="X149" s="28"/>
      <c r="Y149" s="23"/>
      <c r="Z149" s="23"/>
      <c r="AA149" s="23"/>
      <c r="AB149" s="23"/>
      <c r="AC149" s="23"/>
      <c r="AD149" s="23"/>
      <c r="AE149" s="33"/>
      <c r="AF149" s="23"/>
      <c r="AG149" s="23"/>
      <c r="AH149" s="23"/>
      <c r="AI149" s="23"/>
      <c r="AJ149" s="23"/>
      <c r="AK149" s="23"/>
      <c r="AL149" s="23"/>
    </row>
    <row r="150" spans="1:38" s="6" customFormat="1" ht="75.75" customHeight="1">
      <c r="A150" s="64" t="s">
        <v>103</v>
      </c>
      <c r="B150" s="30" t="s">
        <v>332</v>
      </c>
      <c r="C150" s="26"/>
      <c r="D150" s="23"/>
      <c r="E150" s="23"/>
      <c r="F150" s="23"/>
      <c r="G150" s="23"/>
      <c r="H150" s="24"/>
      <c r="I150" s="23"/>
      <c r="J150" s="23"/>
      <c r="K150" s="23"/>
      <c r="L150" s="28"/>
      <c r="M150" s="23"/>
      <c r="N150" s="23"/>
      <c r="O150" s="23"/>
      <c r="P150" s="23"/>
      <c r="Q150" s="23"/>
      <c r="R150" s="28">
        <v>8742</v>
      </c>
      <c r="S150" s="23">
        <v>1.3</v>
      </c>
      <c r="T150" s="23"/>
      <c r="U150" s="23"/>
      <c r="V150" s="23"/>
      <c r="W150" s="23"/>
      <c r="X150" s="28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</row>
    <row r="151" spans="1:38" s="6" customFormat="1" ht="77.25" customHeight="1">
      <c r="A151" s="58" t="s">
        <v>104</v>
      </c>
      <c r="B151" s="30" t="s">
        <v>365</v>
      </c>
      <c r="C151" s="26"/>
      <c r="D151" s="23"/>
      <c r="E151" s="23"/>
      <c r="F151" s="23"/>
      <c r="G151" s="23"/>
      <c r="H151" s="24"/>
      <c r="I151" s="23"/>
      <c r="J151" s="23"/>
      <c r="K151" s="23"/>
      <c r="L151" s="28"/>
      <c r="M151" s="23"/>
      <c r="N151" s="23"/>
      <c r="O151" s="23"/>
      <c r="P151" s="23"/>
      <c r="Q151" s="23"/>
      <c r="R151" s="28">
        <v>8500</v>
      </c>
      <c r="S151" s="33">
        <v>2</v>
      </c>
      <c r="T151" s="23"/>
      <c r="U151" s="23"/>
      <c r="V151" s="23"/>
      <c r="W151" s="23"/>
      <c r="X151" s="28"/>
      <c r="Y151" s="23"/>
      <c r="Z151" s="23"/>
      <c r="AA151" s="23"/>
      <c r="AB151" s="23"/>
      <c r="AC151" s="23"/>
      <c r="AD151" s="23"/>
      <c r="AE151" s="33"/>
      <c r="AF151" s="23"/>
      <c r="AG151" s="23"/>
      <c r="AH151" s="23"/>
      <c r="AI151" s="23"/>
      <c r="AJ151" s="23"/>
      <c r="AK151" s="23"/>
      <c r="AL151" s="23"/>
    </row>
    <row r="152" spans="1:38" s="6" customFormat="1" ht="51.75" customHeight="1">
      <c r="A152" s="58" t="s">
        <v>105</v>
      </c>
      <c r="B152" s="30" t="s">
        <v>366</v>
      </c>
      <c r="C152" s="26"/>
      <c r="D152" s="23"/>
      <c r="E152" s="23"/>
      <c r="F152" s="23"/>
      <c r="G152" s="23"/>
      <c r="H152" s="24"/>
      <c r="I152" s="23"/>
      <c r="J152" s="23"/>
      <c r="K152" s="23"/>
      <c r="L152" s="28"/>
      <c r="M152" s="23"/>
      <c r="N152" s="23"/>
      <c r="O152" s="23"/>
      <c r="P152" s="23"/>
      <c r="Q152" s="23"/>
      <c r="R152" s="28"/>
      <c r="S152" s="23"/>
      <c r="T152" s="23"/>
      <c r="U152" s="23"/>
      <c r="V152" s="23"/>
      <c r="W152" s="23"/>
      <c r="X152" s="28">
        <v>10565</v>
      </c>
      <c r="Y152" s="23">
        <v>1.2</v>
      </c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</row>
    <row r="153" spans="1:38" s="6" customFormat="1" ht="103.5" hidden="1" customHeight="1">
      <c r="A153" s="58" t="s">
        <v>271</v>
      </c>
      <c r="B153" s="30" t="s">
        <v>238</v>
      </c>
      <c r="C153" s="26"/>
      <c r="D153" s="23"/>
      <c r="E153" s="23"/>
      <c r="F153" s="23"/>
      <c r="G153" s="23"/>
      <c r="H153" s="24"/>
      <c r="I153" s="23"/>
      <c r="J153" s="23"/>
      <c r="K153" s="23"/>
      <c r="L153" s="28"/>
      <c r="M153" s="23"/>
      <c r="N153" s="23"/>
      <c r="O153" s="23"/>
      <c r="P153" s="23"/>
      <c r="Q153" s="23"/>
      <c r="R153" s="28"/>
      <c r="S153" s="23"/>
      <c r="T153" s="23"/>
      <c r="U153" s="23"/>
      <c r="V153" s="23"/>
      <c r="W153" s="23"/>
      <c r="X153" s="28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</row>
    <row r="154" spans="1:38" s="6" customFormat="1" ht="147" customHeight="1">
      <c r="A154" s="59" t="s">
        <v>212</v>
      </c>
      <c r="B154" s="30" t="s">
        <v>367</v>
      </c>
      <c r="C154" s="26"/>
      <c r="D154" s="23"/>
      <c r="E154" s="23"/>
      <c r="F154" s="23"/>
      <c r="G154" s="23"/>
      <c r="H154" s="24"/>
      <c r="I154" s="23"/>
      <c r="J154" s="23"/>
      <c r="K154" s="23"/>
      <c r="L154" s="28"/>
      <c r="M154" s="23"/>
      <c r="N154" s="23"/>
      <c r="O154" s="23"/>
      <c r="P154" s="23"/>
      <c r="Q154" s="23"/>
      <c r="R154" s="28">
        <v>6200</v>
      </c>
      <c r="S154" s="23"/>
      <c r="T154" s="23">
        <v>156.5</v>
      </c>
      <c r="U154" s="23"/>
      <c r="V154" s="23"/>
      <c r="W154" s="23"/>
      <c r="X154" s="28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</row>
    <row r="155" spans="1:38" s="6" customFormat="1" ht="29.25" customHeight="1">
      <c r="A155" s="64"/>
      <c r="B155" s="30" t="s">
        <v>148</v>
      </c>
      <c r="C155" s="79">
        <f t="shared" ref="C155:H155" si="14">C145+C146+C147+C148+C149+C150+C151+C152+C153+C154</f>
        <v>0</v>
      </c>
      <c r="D155" s="79">
        <f t="shared" si="14"/>
        <v>0</v>
      </c>
      <c r="E155" s="79">
        <f t="shared" si="14"/>
        <v>0</v>
      </c>
      <c r="F155" s="79">
        <f t="shared" si="14"/>
        <v>0</v>
      </c>
      <c r="G155" s="79">
        <f t="shared" si="14"/>
        <v>0</v>
      </c>
      <c r="H155" s="82">
        <f t="shared" si="14"/>
        <v>0</v>
      </c>
      <c r="I155" s="140"/>
      <c r="J155" s="82"/>
      <c r="K155" s="82">
        <f t="shared" ref="K155:Z155" si="15">K145+K147+K149+K150+K151+K152+K153+K154</f>
        <v>0</v>
      </c>
      <c r="L155" s="84">
        <f t="shared" si="15"/>
        <v>0</v>
      </c>
      <c r="M155" s="82">
        <f t="shared" si="15"/>
        <v>0</v>
      </c>
      <c r="N155" s="85">
        <f t="shared" si="15"/>
        <v>0</v>
      </c>
      <c r="O155" s="82">
        <f t="shared" si="15"/>
        <v>0</v>
      </c>
      <c r="P155" s="82">
        <f t="shared" si="15"/>
        <v>0</v>
      </c>
      <c r="Q155" s="82">
        <f t="shared" si="15"/>
        <v>0</v>
      </c>
      <c r="R155" s="84">
        <f t="shared" si="15"/>
        <v>57997</v>
      </c>
      <c r="S155" s="78">
        <f t="shared" si="15"/>
        <v>11.8</v>
      </c>
      <c r="T155" s="78">
        <f t="shared" si="15"/>
        <v>156.5</v>
      </c>
      <c r="U155" s="79">
        <f t="shared" si="15"/>
        <v>0</v>
      </c>
      <c r="V155" s="79">
        <f t="shared" si="15"/>
        <v>0</v>
      </c>
      <c r="W155" s="79">
        <f t="shared" si="15"/>
        <v>0</v>
      </c>
      <c r="X155" s="80">
        <f t="shared" si="15"/>
        <v>50120</v>
      </c>
      <c r="Y155" s="78">
        <f t="shared" si="15"/>
        <v>4.7</v>
      </c>
      <c r="Z155" s="79">
        <f t="shared" si="15"/>
        <v>0</v>
      </c>
      <c r="AA155" s="79"/>
      <c r="AB155" s="79"/>
      <c r="AC155" s="79"/>
      <c r="AD155" s="79"/>
      <c r="AE155" s="78"/>
      <c r="AF155" s="78"/>
      <c r="AG155" s="79"/>
      <c r="AH155" s="79"/>
      <c r="AI155" s="79"/>
      <c r="AJ155" s="79"/>
      <c r="AK155" s="78"/>
      <c r="AL155" s="79"/>
    </row>
    <row r="156" spans="1:38" s="6" customFormat="1" ht="29.25" customHeight="1">
      <c r="A156" s="58" t="s">
        <v>48</v>
      </c>
      <c r="B156" s="221" t="s">
        <v>16</v>
      </c>
      <c r="C156" s="222"/>
      <c r="D156" s="222"/>
      <c r="E156" s="222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22"/>
      <c r="AG156" s="222"/>
      <c r="AH156" s="222"/>
      <c r="AI156" s="222"/>
      <c r="AJ156" s="222"/>
      <c r="AK156" s="222"/>
      <c r="AL156" s="223"/>
    </row>
    <row r="157" spans="1:38" s="6" customFormat="1" ht="73.5" customHeight="1">
      <c r="A157" s="58" t="s">
        <v>106</v>
      </c>
      <c r="B157" s="30" t="s">
        <v>297</v>
      </c>
      <c r="C157" s="26"/>
      <c r="D157" s="23"/>
      <c r="E157" s="23"/>
      <c r="F157" s="23"/>
      <c r="G157" s="33"/>
      <c r="H157" s="24"/>
      <c r="I157" s="23"/>
      <c r="J157" s="23"/>
      <c r="K157" s="23"/>
      <c r="L157" s="28"/>
      <c r="M157" s="23"/>
      <c r="N157" s="23"/>
      <c r="O157" s="23"/>
      <c r="P157" s="23"/>
      <c r="Q157" s="23"/>
      <c r="R157" s="28">
        <v>8026</v>
      </c>
      <c r="S157" s="33">
        <v>2</v>
      </c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33"/>
      <c r="AF157" s="23"/>
      <c r="AG157" s="23"/>
      <c r="AH157" s="23"/>
      <c r="AI157" s="23"/>
      <c r="AJ157" s="23"/>
      <c r="AK157" s="23"/>
      <c r="AL157" s="23"/>
    </row>
    <row r="158" spans="1:38" s="6" customFormat="1" ht="49.5" customHeight="1">
      <c r="A158" s="58" t="s">
        <v>107</v>
      </c>
      <c r="B158" s="30" t="s">
        <v>330</v>
      </c>
      <c r="C158" s="26"/>
      <c r="D158" s="23"/>
      <c r="E158" s="23"/>
      <c r="F158" s="23"/>
      <c r="G158" s="33"/>
      <c r="H158" s="24"/>
      <c r="I158" s="23"/>
      <c r="J158" s="23"/>
      <c r="K158" s="23"/>
      <c r="L158" s="28"/>
      <c r="M158" s="33"/>
      <c r="N158" s="23"/>
      <c r="O158" s="23"/>
      <c r="P158" s="23"/>
      <c r="Q158" s="23"/>
      <c r="R158" s="28">
        <v>8026</v>
      </c>
      <c r="S158" s="33">
        <v>2</v>
      </c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33"/>
      <c r="AF158" s="23"/>
      <c r="AG158" s="23"/>
      <c r="AH158" s="23"/>
      <c r="AI158" s="23"/>
      <c r="AJ158" s="23"/>
      <c r="AK158" s="23"/>
      <c r="AL158" s="23"/>
    </row>
    <row r="159" spans="1:38" s="6" customFormat="1" ht="75" customHeight="1">
      <c r="A159" s="58" t="s">
        <v>108</v>
      </c>
      <c r="B159" s="30" t="s">
        <v>380</v>
      </c>
      <c r="C159" s="26"/>
      <c r="D159" s="23"/>
      <c r="E159" s="23"/>
      <c r="F159" s="23"/>
      <c r="G159" s="33"/>
      <c r="H159" s="24"/>
      <c r="I159" s="23"/>
      <c r="J159" s="23"/>
      <c r="K159" s="23"/>
      <c r="L159" s="28"/>
      <c r="M159" s="33"/>
      <c r="N159" s="23"/>
      <c r="O159" s="23"/>
      <c r="P159" s="23"/>
      <c r="Q159" s="23"/>
      <c r="R159" s="28">
        <v>8541</v>
      </c>
      <c r="S159" s="33">
        <v>2</v>
      </c>
      <c r="T159" s="23"/>
      <c r="U159" s="23"/>
      <c r="V159" s="23"/>
      <c r="W159" s="23"/>
      <c r="X159" s="28">
        <v>28401</v>
      </c>
      <c r="Y159" s="23">
        <v>3.4</v>
      </c>
      <c r="Z159" s="23"/>
      <c r="AA159" s="23"/>
      <c r="AB159" s="23"/>
      <c r="AC159" s="23"/>
      <c r="AD159" s="23"/>
      <c r="AE159" s="33"/>
      <c r="AF159" s="23"/>
      <c r="AG159" s="23"/>
      <c r="AH159" s="23"/>
      <c r="AI159" s="23"/>
      <c r="AJ159" s="23"/>
      <c r="AK159" s="23"/>
      <c r="AL159" s="23"/>
    </row>
    <row r="160" spans="1:38" s="6" customFormat="1" ht="122.25" customHeight="1">
      <c r="A160" s="59" t="s">
        <v>240</v>
      </c>
      <c r="B160" s="30" t="s">
        <v>243</v>
      </c>
      <c r="C160" s="26"/>
      <c r="D160" s="23"/>
      <c r="E160" s="23"/>
      <c r="F160" s="23"/>
      <c r="G160" s="33"/>
      <c r="H160" s="24"/>
      <c r="I160" s="23"/>
      <c r="J160" s="23"/>
      <c r="K160" s="23"/>
      <c r="L160" s="28"/>
      <c r="M160" s="23"/>
      <c r="N160" s="23"/>
      <c r="O160" s="23"/>
      <c r="P160" s="23"/>
      <c r="Q160" s="23"/>
      <c r="R160" s="28"/>
      <c r="S160" s="23"/>
      <c r="T160" s="23"/>
      <c r="U160" s="23"/>
      <c r="V160" s="23"/>
      <c r="W160" s="23"/>
      <c r="X160" s="28">
        <v>24225</v>
      </c>
      <c r="Y160" s="23">
        <v>2.9</v>
      </c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</row>
    <row r="161" spans="1:38" s="6" customFormat="1" ht="168.75" customHeight="1">
      <c r="A161" s="59" t="s">
        <v>472</v>
      </c>
      <c r="B161" s="60" t="s">
        <v>557</v>
      </c>
      <c r="C161" s="26"/>
      <c r="D161" s="26"/>
      <c r="E161" s="26"/>
      <c r="F161" s="26"/>
      <c r="G161" s="65"/>
      <c r="H161" s="23"/>
      <c r="I161" s="28">
        <v>6750</v>
      </c>
      <c r="J161" s="26"/>
      <c r="K161" s="26"/>
      <c r="L161" s="48"/>
      <c r="M161" s="26"/>
      <c r="N161" s="26"/>
      <c r="O161" s="26"/>
      <c r="P161" s="26"/>
      <c r="Q161" s="26"/>
      <c r="R161" s="48"/>
      <c r="S161" s="26"/>
      <c r="T161" s="26"/>
      <c r="U161" s="26"/>
      <c r="V161" s="26"/>
      <c r="W161" s="26"/>
      <c r="X161" s="48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</row>
    <row r="162" spans="1:38" s="6" customFormat="1" ht="26.25" customHeight="1">
      <c r="A162" s="63"/>
      <c r="B162" s="66" t="s">
        <v>261</v>
      </c>
      <c r="C162" s="26"/>
      <c r="D162" s="26"/>
      <c r="E162" s="26"/>
      <c r="F162" s="26"/>
      <c r="G162" s="65"/>
      <c r="H162" s="23"/>
      <c r="I162" s="28"/>
      <c r="J162" s="26"/>
      <c r="K162" s="26"/>
      <c r="L162" s="48"/>
      <c r="M162" s="26"/>
      <c r="N162" s="26"/>
      <c r="O162" s="26"/>
      <c r="P162" s="26"/>
      <c r="Q162" s="26"/>
      <c r="R162" s="48"/>
      <c r="S162" s="26"/>
      <c r="T162" s="26"/>
      <c r="U162" s="26"/>
      <c r="V162" s="26"/>
      <c r="W162" s="26"/>
      <c r="X162" s="48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</row>
    <row r="163" spans="1:38" s="6" customFormat="1" ht="30" customHeight="1">
      <c r="A163" s="63"/>
      <c r="B163" s="66" t="s">
        <v>264</v>
      </c>
      <c r="C163" s="26"/>
      <c r="D163" s="26"/>
      <c r="E163" s="26"/>
      <c r="F163" s="26"/>
      <c r="G163" s="65"/>
      <c r="H163" s="23"/>
      <c r="I163" s="28">
        <v>6750</v>
      </c>
      <c r="J163" s="26"/>
      <c r="K163" s="26"/>
      <c r="L163" s="48"/>
      <c r="M163" s="26"/>
      <c r="N163" s="26"/>
      <c r="O163" s="26"/>
      <c r="P163" s="26"/>
      <c r="Q163" s="26"/>
      <c r="R163" s="48"/>
      <c r="S163" s="26"/>
      <c r="T163" s="26"/>
      <c r="U163" s="26"/>
      <c r="V163" s="26"/>
      <c r="W163" s="26"/>
      <c r="X163" s="48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</row>
    <row r="164" spans="1:38" s="6" customFormat="1" ht="29.25" customHeight="1">
      <c r="A164" s="64"/>
      <c r="B164" s="30" t="s">
        <v>148</v>
      </c>
      <c r="C164" s="79">
        <f>C157+C158+C159+C160</f>
        <v>0</v>
      </c>
      <c r="D164" s="79">
        <f>D157+D158+D159+D160</f>
        <v>0</v>
      </c>
      <c r="E164" s="79">
        <f>E157+E158+E159+E160</f>
        <v>0</v>
      </c>
      <c r="F164" s="77"/>
      <c r="G164" s="91"/>
      <c r="H164" s="82">
        <f>H157+H158+H159+H160</f>
        <v>0</v>
      </c>
      <c r="I164" s="84">
        <f>I161</f>
        <v>6750</v>
      </c>
      <c r="J164" s="79">
        <f>J157+J158+J159+J160</f>
        <v>0</v>
      </c>
      <c r="K164" s="79">
        <f>K157+K158+K159+K160</f>
        <v>0</v>
      </c>
      <c r="L164" s="80"/>
      <c r="M164" s="79"/>
      <c r="N164" s="79">
        <f t="shared" ref="N164:Z164" si="16">N157+N158+N159+N160</f>
        <v>0</v>
      </c>
      <c r="O164" s="79">
        <f t="shared" si="16"/>
        <v>0</v>
      </c>
      <c r="P164" s="79">
        <f t="shared" si="16"/>
        <v>0</v>
      </c>
      <c r="Q164" s="79">
        <f t="shared" si="16"/>
        <v>0</v>
      </c>
      <c r="R164" s="80">
        <f t="shared" si="16"/>
        <v>24593</v>
      </c>
      <c r="S164" s="79">
        <f t="shared" si="16"/>
        <v>6</v>
      </c>
      <c r="T164" s="79">
        <f t="shared" si="16"/>
        <v>0</v>
      </c>
      <c r="U164" s="79">
        <f t="shared" si="16"/>
        <v>0</v>
      </c>
      <c r="V164" s="79">
        <f t="shared" si="16"/>
        <v>0</v>
      </c>
      <c r="W164" s="79">
        <f t="shared" si="16"/>
        <v>0</v>
      </c>
      <c r="X164" s="80">
        <f t="shared" si="16"/>
        <v>52626</v>
      </c>
      <c r="Y164" s="78">
        <f t="shared" si="16"/>
        <v>6.3</v>
      </c>
      <c r="Z164" s="79">
        <f t="shared" si="16"/>
        <v>0</v>
      </c>
      <c r="AA164" s="79"/>
      <c r="AB164" s="79"/>
      <c r="AC164" s="79"/>
      <c r="AD164" s="79"/>
      <c r="AE164" s="79"/>
      <c r="AF164" s="79"/>
      <c r="AG164" s="79"/>
      <c r="AH164" s="79"/>
      <c r="AI164" s="79"/>
      <c r="AJ164" s="79"/>
      <c r="AK164" s="78"/>
      <c r="AL164" s="79"/>
    </row>
    <row r="165" spans="1:38" s="6" customFormat="1" ht="27" customHeight="1">
      <c r="A165" s="58" t="s">
        <v>49</v>
      </c>
      <c r="B165" s="221" t="s">
        <v>17</v>
      </c>
      <c r="C165" s="222"/>
      <c r="D165" s="222"/>
      <c r="E165" s="222"/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22"/>
      <c r="Z165" s="222"/>
      <c r="AA165" s="222"/>
      <c r="AB165" s="222"/>
      <c r="AC165" s="222"/>
      <c r="AD165" s="222"/>
      <c r="AE165" s="222"/>
      <c r="AF165" s="222"/>
      <c r="AG165" s="222"/>
      <c r="AH165" s="222"/>
      <c r="AI165" s="222"/>
      <c r="AJ165" s="222"/>
      <c r="AK165" s="222"/>
      <c r="AL165" s="223"/>
    </row>
    <row r="166" spans="1:38" s="6" customFormat="1" ht="47.25" customHeight="1">
      <c r="A166" s="58" t="s">
        <v>170</v>
      </c>
      <c r="B166" s="30" t="s">
        <v>210</v>
      </c>
      <c r="C166" s="26"/>
      <c r="D166" s="23"/>
      <c r="E166" s="23"/>
      <c r="F166" s="23"/>
      <c r="G166" s="33"/>
      <c r="H166" s="24"/>
      <c r="I166" s="23"/>
      <c r="J166" s="23"/>
      <c r="K166" s="23"/>
      <c r="L166" s="28"/>
      <c r="M166" s="33"/>
      <c r="N166" s="23"/>
      <c r="O166" s="23"/>
      <c r="P166" s="23"/>
      <c r="Q166" s="23"/>
      <c r="R166" s="28">
        <v>15052</v>
      </c>
      <c r="S166" s="33">
        <v>4</v>
      </c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33"/>
      <c r="AF166" s="23"/>
      <c r="AG166" s="23"/>
      <c r="AH166" s="23"/>
      <c r="AI166" s="23"/>
      <c r="AJ166" s="23"/>
      <c r="AK166" s="23"/>
      <c r="AL166" s="23"/>
    </row>
    <row r="167" spans="1:38" s="6" customFormat="1" ht="139.5" hidden="1">
      <c r="A167" s="59" t="s">
        <v>109</v>
      </c>
      <c r="B167" s="30" t="s">
        <v>272</v>
      </c>
      <c r="C167" s="26"/>
      <c r="D167" s="23"/>
      <c r="E167" s="23"/>
      <c r="F167" s="23"/>
      <c r="G167" s="33"/>
      <c r="H167" s="24"/>
      <c r="I167" s="23"/>
      <c r="J167" s="23"/>
      <c r="K167" s="23"/>
      <c r="L167" s="28"/>
      <c r="M167" s="33"/>
      <c r="N167" s="23"/>
      <c r="O167" s="23"/>
      <c r="P167" s="23"/>
      <c r="Q167" s="23"/>
      <c r="R167" s="28"/>
      <c r="S167" s="3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33"/>
      <c r="AF167" s="23"/>
      <c r="AG167" s="23"/>
      <c r="AH167" s="23"/>
      <c r="AI167" s="23"/>
      <c r="AJ167" s="23"/>
      <c r="AK167" s="23"/>
      <c r="AL167" s="23"/>
    </row>
    <row r="168" spans="1:38" s="6" customFormat="1" ht="23.25" hidden="1">
      <c r="A168" s="63"/>
      <c r="B168" s="66" t="s">
        <v>261</v>
      </c>
      <c r="C168" s="26"/>
      <c r="D168" s="23"/>
      <c r="E168" s="23"/>
      <c r="F168" s="23"/>
      <c r="G168" s="33"/>
      <c r="H168" s="24"/>
      <c r="I168" s="23"/>
      <c r="J168" s="23"/>
      <c r="K168" s="23"/>
      <c r="L168" s="28"/>
      <c r="M168" s="33"/>
      <c r="N168" s="23"/>
      <c r="O168" s="23"/>
      <c r="P168" s="23"/>
      <c r="Q168" s="23"/>
      <c r="R168" s="28"/>
      <c r="S168" s="3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33"/>
      <c r="AF168" s="23"/>
      <c r="AG168" s="23"/>
      <c r="AH168" s="23"/>
      <c r="AI168" s="23"/>
      <c r="AJ168" s="23"/>
      <c r="AK168" s="23"/>
      <c r="AL168" s="23"/>
    </row>
    <row r="169" spans="1:38" s="6" customFormat="1" ht="18" hidden="1" customHeight="1">
      <c r="A169" s="64"/>
      <c r="B169" s="66" t="s">
        <v>262</v>
      </c>
      <c r="C169" s="26"/>
      <c r="D169" s="23"/>
      <c r="E169" s="23"/>
      <c r="F169" s="23"/>
      <c r="G169" s="33"/>
      <c r="H169" s="24"/>
      <c r="I169" s="23"/>
      <c r="J169" s="23"/>
      <c r="K169" s="23"/>
      <c r="L169" s="28"/>
      <c r="M169" s="33"/>
      <c r="N169" s="23"/>
      <c r="O169" s="23"/>
      <c r="P169" s="23"/>
      <c r="Q169" s="23"/>
      <c r="R169" s="28"/>
      <c r="S169" s="3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33"/>
      <c r="AF169" s="23"/>
      <c r="AG169" s="23"/>
      <c r="AH169" s="23"/>
      <c r="AI169" s="23"/>
      <c r="AJ169" s="23"/>
      <c r="AK169" s="23"/>
      <c r="AL169" s="23"/>
    </row>
    <row r="170" spans="1:38" s="6" customFormat="1" ht="51" customHeight="1">
      <c r="A170" s="58" t="s">
        <v>109</v>
      </c>
      <c r="B170" s="30" t="s">
        <v>213</v>
      </c>
      <c r="C170" s="26"/>
      <c r="D170" s="23"/>
      <c r="E170" s="23"/>
      <c r="F170" s="23"/>
      <c r="G170" s="23"/>
      <c r="H170" s="24"/>
      <c r="I170" s="23"/>
      <c r="J170" s="23"/>
      <c r="K170" s="23"/>
      <c r="L170" s="28"/>
      <c r="M170" s="23"/>
      <c r="N170" s="23"/>
      <c r="O170" s="23"/>
      <c r="P170" s="23"/>
      <c r="Q170" s="23"/>
      <c r="R170" s="28"/>
      <c r="S170" s="23"/>
      <c r="T170" s="23"/>
      <c r="U170" s="23"/>
      <c r="V170" s="23"/>
      <c r="W170" s="23"/>
      <c r="X170" s="28">
        <v>16707</v>
      </c>
      <c r="Y170" s="33">
        <v>2</v>
      </c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33"/>
      <c r="AL170" s="23"/>
    </row>
    <row r="171" spans="1:38" s="6" customFormat="1" ht="146.25" customHeight="1">
      <c r="A171" s="58" t="s">
        <v>155</v>
      </c>
      <c r="B171" s="30" t="s">
        <v>511</v>
      </c>
      <c r="C171" s="26"/>
      <c r="D171" s="23"/>
      <c r="E171" s="23"/>
      <c r="F171" s="23"/>
      <c r="G171" s="23"/>
      <c r="H171" s="24"/>
      <c r="I171" s="23"/>
      <c r="J171" s="23"/>
      <c r="K171" s="23"/>
      <c r="L171" s="28"/>
      <c r="M171" s="23"/>
      <c r="N171" s="23"/>
      <c r="O171" s="23"/>
      <c r="P171" s="23"/>
      <c r="Q171" s="23"/>
      <c r="R171" s="28"/>
      <c r="S171" s="23"/>
      <c r="T171" s="23"/>
      <c r="U171" s="23"/>
      <c r="V171" s="23"/>
      <c r="W171" s="23"/>
      <c r="X171" s="28">
        <v>16707</v>
      </c>
      <c r="Y171" s="33">
        <v>2</v>
      </c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33"/>
      <c r="AL171" s="23"/>
    </row>
    <row r="172" spans="1:38" s="6" customFormat="1" ht="50.25" customHeight="1">
      <c r="A172" s="58" t="s">
        <v>110</v>
      </c>
      <c r="B172" s="30" t="s">
        <v>289</v>
      </c>
      <c r="C172" s="26"/>
      <c r="D172" s="23"/>
      <c r="E172" s="23"/>
      <c r="F172" s="23"/>
      <c r="G172" s="23"/>
      <c r="H172" s="24"/>
      <c r="I172" s="23"/>
      <c r="J172" s="23"/>
      <c r="K172" s="23"/>
      <c r="L172" s="28"/>
      <c r="M172" s="23"/>
      <c r="N172" s="23"/>
      <c r="O172" s="23"/>
      <c r="P172" s="23"/>
      <c r="Q172" s="23"/>
      <c r="R172" s="28"/>
      <c r="S172" s="23"/>
      <c r="T172" s="23"/>
      <c r="U172" s="23"/>
      <c r="V172" s="23"/>
      <c r="W172" s="23"/>
      <c r="X172" s="28">
        <v>25060</v>
      </c>
      <c r="Y172" s="33">
        <v>3</v>
      </c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33"/>
      <c r="AL172" s="23"/>
    </row>
    <row r="173" spans="1:38" s="6" customFormat="1" ht="122.25" customHeight="1">
      <c r="A173" s="215" t="s">
        <v>302</v>
      </c>
      <c r="B173" s="60" t="s">
        <v>558</v>
      </c>
      <c r="C173" s="67">
        <f>C175</f>
        <v>102489.27856999999</v>
      </c>
      <c r="D173" s="26">
        <v>4.7560000000000002</v>
      </c>
      <c r="E173" s="26"/>
      <c r="F173" s="26"/>
      <c r="G173" s="23"/>
      <c r="H173" s="23"/>
      <c r="I173" s="23"/>
      <c r="J173" s="23"/>
      <c r="K173" s="23"/>
      <c r="L173" s="28"/>
      <c r="M173" s="23"/>
      <c r="N173" s="23"/>
      <c r="O173" s="23"/>
      <c r="P173" s="23"/>
      <c r="Q173" s="23"/>
      <c r="R173" s="28"/>
      <c r="S173" s="23"/>
      <c r="T173" s="23"/>
      <c r="U173" s="23"/>
      <c r="V173" s="23"/>
      <c r="W173" s="23"/>
      <c r="X173" s="28"/>
      <c r="Y173" s="3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33"/>
      <c r="AL173" s="23"/>
    </row>
    <row r="174" spans="1:38" s="6" customFormat="1" ht="25.5" customHeight="1">
      <c r="A174" s="216"/>
      <c r="B174" s="60" t="s">
        <v>261</v>
      </c>
      <c r="C174" s="67"/>
      <c r="D174" s="26"/>
      <c r="E174" s="26"/>
      <c r="F174" s="26"/>
      <c r="G174" s="26"/>
      <c r="H174" s="26"/>
      <c r="I174" s="26"/>
      <c r="J174" s="26"/>
      <c r="K174" s="26"/>
      <c r="L174" s="48"/>
      <c r="M174" s="26"/>
      <c r="N174" s="26"/>
      <c r="O174" s="26"/>
      <c r="P174" s="26"/>
      <c r="Q174" s="26"/>
      <c r="R174" s="48"/>
      <c r="S174" s="26"/>
      <c r="T174" s="26"/>
      <c r="U174" s="26"/>
      <c r="V174" s="26"/>
      <c r="W174" s="26"/>
      <c r="X174" s="48"/>
      <c r="Y174" s="65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65"/>
      <c r="AL174" s="26"/>
    </row>
    <row r="175" spans="1:38" s="6" customFormat="1" ht="27" customHeight="1">
      <c r="A175" s="217"/>
      <c r="B175" s="60" t="s">
        <v>264</v>
      </c>
      <c r="C175" s="205">
        <f>107036.30412+1814.17465-6361.2002</f>
        <v>102489.27856999999</v>
      </c>
      <c r="D175" s="26"/>
      <c r="E175" s="26"/>
      <c r="F175" s="26"/>
      <c r="G175" s="26"/>
      <c r="H175" s="26"/>
      <c r="I175" s="26"/>
      <c r="J175" s="26"/>
      <c r="K175" s="26"/>
      <c r="L175" s="48"/>
      <c r="M175" s="26"/>
      <c r="N175" s="26"/>
      <c r="O175" s="26"/>
      <c r="P175" s="26"/>
      <c r="Q175" s="26"/>
      <c r="R175" s="48"/>
      <c r="S175" s="26"/>
      <c r="T175" s="26"/>
      <c r="U175" s="26"/>
      <c r="V175" s="26"/>
      <c r="W175" s="26"/>
      <c r="X175" s="48"/>
      <c r="Y175" s="65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65"/>
      <c r="AL175" s="26"/>
    </row>
    <row r="176" spans="1:38" s="6" customFormat="1" ht="27" customHeight="1">
      <c r="A176" s="58"/>
      <c r="B176" s="30" t="s">
        <v>148</v>
      </c>
      <c r="C176" s="92">
        <f>C173</f>
        <v>102489.27856999999</v>
      </c>
      <c r="D176" s="91">
        <f>D173</f>
        <v>4.7560000000000002</v>
      </c>
      <c r="E176" s="79"/>
      <c r="F176" s="79">
        <f>F166+F167+F170+F171+F172</f>
        <v>0</v>
      </c>
      <c r="G176" s="79">
        <f t="shared" ref="G176:AL176" si="17">G166+G167+G170+G171+G172</f>
        <v>0</v>
      </c>
      <c r="H176" s="79">
        <f t="shared" si="17"/>
        <v>0</v>
      </c>
      <c r="I176" s="79">
        <f t="shared" si="17"/>
        <v>0</v>
      </c>
      <c r="J176" s="79">
        <f t="shared" si="17"/>
        <v>0</v>
      </c>
      <c r="K176" s="79">
        <f t="shared" si="17"/>
        <v>0</v>
      </c>
      <c r="L176" s="79">
        <f t="shared" si="17"/>
        <v>0</v>
      </c>
      <c r="M176" s="79">
        <f t="shared" si="17"/>
        <v>0</v>
      </c>
      <c r="N176" s="79">
        <f t="shared" si="17"/>
        <v>0</v>
      </c>
      <c r="O176" s="79">
        <f t="shared" si="17"/>
        <v>0</v>
      </c>
      <c r="P176" s="79">
        <f t="shared" si="17"/>
        <v>0</v>
      </c>
      <c r="Q176" s="79">
        <f t="shared" si="17"/>
        <v>0</v>
      </c>
      <c r="R176" s="80">
        <f t="shared" si="17"/>
        <v>15052</v>
      </c>
      <c r="S176" s="79">
        <f t="shared" si="17"/>
        <v>4</v>
      </c>
      <c r="T176" s="79">
        <f t="shared" si="17"/>
        <v>0</v>
      </c>
      <c r="U176" s="79">
        <f t="shared" si="17"/>
        <v>0</v>
      </c>
      <c r="V176" s="79">
        <f t="shared" si="17"/>
        <v>0</v>
      </c>
      <c r="W176" s="79">
        <f t="shared" si="17"/>
        <v>0</v>
      </c>
      <c r="X176" s="80">
        <f t="shared" si="17"/>
        <v>58474</v>
      </c>
      <c r="Y176" s="79">
        <f t="shared" si="17"/>
        <v>7</v>
      </c>
      <c r="Z176" s="79">
        <f t="shared" si="17"/>
        <v>0</v>
      </c>
      <c r="AA176" s="79">
        <f t="shared" si="17"/>
        <v>0</v>
      </c>
      <c r="AB176" s="79">
        <f t="shared" si="17"/>
        <v>0</v>
      </c>
      <c r="AC176" s="79">
        <f t="shared" si="17"/>
        <v>0</v>
      </c>
      <c r="AD176" s="79">
        <f t="shared" si="17"/>
        <v>0</v>
      </c>
      <c r="AE176" s="79">
        <f t="shared" si="17"/>
        <v>0</v>
      </c>
      <c r="AF176" s="79">
        <f t="shared" si="17"/>
        <v>0</v>
      </c>
      <c r="AG176" s="79">
        <f t="shared" si="17"/>
        <v>0</v>
      </c>
      <c r="AH176" s="79">
        <f t="shared" si="17"/>
        <v>0</v>
      </c>
      <c r="AI176" s="79">
        <f t="shared" si="17"/>
        <v>0</v>
      </c>
      <c r="AJ176" s="79">
        <f t="shared" si="17"/>
        <v>0</v>
      </c>
      <c r="AK176" s="79">
        <f t="shared" si="17"/>
        <v>0</v>
      </c>
      <c r="AL176" s="79">
        <f t="shared" si="17"/>
        <v>0</v>
      </c>
    </row>
    <row r="177" spans="1:38" s="6" customFormat="1" ht="27.75" customHeight="1">
      <c r="A177" s="58" t="s">
        <v>50</v>
      </c>
      <c r="B177" s="221" t="s">
        <v>18</v>
      </c>
      <c r="C177" s="222"/>
      <c r="D177" s="222"/>
      <c r="E177" s="222"/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22"/>
      <c r="Z177" s="222"/>
      <c r="AA177" s="222"/>
      <c r="AB177" s="222"/>
      <c r="AC177" s="222"/>
      <c r="AD177" s="222"/>
      <c r="AE177" s="222"/>
      <c r="AF177" s="222"/>
      <c r="AG177" s="222"/>
      <c r="AH177" s="222"/>
      <c r="AI177" s="222"/>
      <c r="AJ177" s="222"/>
      <c r="AK177" s="222"/>
      <c r="AL177" s="223"/>
    </row>
    <row r="178" spans="1:38" s="6" customFormat="1" ht="75" customHeight="1">
      <c r="A178" s="58" t="s">
        <v>111</v>
      </c>
      <c r="B178" s="30" t="s">
        <v>214</v>
      </c>
      <c r="C178" s="26"/>
      <c r="D178" s="23"/>
      <c r="E178" s="23"/>
      <c r="F178" s="23"/>
      <c r="G178" s="23"/>
      <c r="H178" s="24"/>
      <c r="I178" s="23"/>
      <c r="J178" s="23"/>
      <c r="K178" s="23"/>
      <c r="L178" s="28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8">
        <v>25060</v>
      </c>
      <c r="Y178" s="33">
        <v>3</v>
      </c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33"/>
      <c r="AL178" s="23"/>
    </row>
    <row r="179" spans="1:38" s="6" customFormat="1" ht="74.25" customHeight="1">
      <c r="A179" s="58" t="s">
        <v>171</v>
      </c>
      <c r="B179" s="30" t="s">
        <v>298</v>
      </c>
      <c r="C179" s="26"/>
      <c r="D179" s="23"/>
      <c r="E179" s="23"/>
      <c r="F179" s="23"/>
      <c r="G179" s="33"/>
      <c r="H179" s="24"/>
      <c r="I179" s="23"/>
      <c r="J179" s="23"/>
      <c r="K179" s="23"/>
      <c r="L179" s="28"/>
      <c r="M179" s="33"/>
      <c r="N179" s="23"/>
      <c r="O179" s="23"/>
      <c r="P179" s="23"/>
      <c r="Q179" s="23"/>
      <c r="R179" s="28">
        <v>8541</v>
      </c>
      <c r="S179" s="33">
        <v>2</v>
      </c>
      <c r="T179" s="23"/>
      <c r="U179" s="23"/>
      <c r="V179" s="23"/>
      <c r="W179" s="23"/>
      <c r="X179" s="28"/>
      <c r="Y179" s="33"/>
      <c r="Z179" s="23"/>
      <c r="AA179" s="23"/>
      <c r="AB179" s="23"/>
      <c r="AC179" s="23"/>
      <c r="AD179" s="23"/>
      <c r="AE179" s="33"/>
      <c r="AF179" s="23"/>
      <c r="AG179" s="23"/>
      <c r="AH179" s="23"/>
      <c r="AI179" s="23"/>
      <c r="AJ179" s="23"/>
      <c r="AK179" s="33"/>
      <c r="AL179" s="23"/>
    </row>
    <row r="180" spans="1:38" s="6" customFormat="1" ht="99" customHeight="1">
      <c r="A180" s="58" t="s">
        <v>156</v>
      </c>
      <c r="B180" s="30" t="s">
        <v>559</v>
      </c>
      <c r="C180" s="26"/>
      <c r="D180" s="23"/>
      <c r="E180" s="23"/>
      <c r="F180" s="23"/>
      <c r="G180" s="23"/>
      <c r="H180" s="24"/>
      <c r="I180" s="23"/>
      <c r="J180" s="23"/>
      <c r="K180" s="23"/>
      <c r="L180" s="28"/>
      <c r="M180" s="33"/>
      <c r="N180" s="23"/>
      <c r="O180" s="23"/>
      <c r="P180" s="23"/>
      <c r="Q180" s="23"/>
      <c r="R180" s="28"/>
      <c r="S180" s="33"/>
      <c r="T180" s="23"/>
      <c r="U180" s="23"/>
      <c r="V180" s="23"/>
      <c r="W180" s="23"/>
      <c r="X180" s="28">
        <v>16707</v>
      </c>
      <c r="Y180" s="33">
        <v>2</v>
      </c>
      <c r="Z180" s="23"/>
      <c r="AA180" s="23"/>
      <c r="AB180" s="23"/>
      <c r="AC180" s="23"/>
      <c r="AD180" s="23"/>
      <c r="AE180" s="33"/>
      <c r="AF180" s="23"/>
      <c r="AG180" s="23"/>
      <c r="AH180" s="23"/>
      <c r="AI180" s="23"/>
      <c r="AJ180" s="23"/>
      <c r="AK180" s="33"/>
      <c r="AL180" s="23"/>
    </row>
    <row r="181" spans="1:38" s="6" customFormat="1" ht="71.25" customHeight="1">
      <c r="A181" s="58" t="s">
        <v>112</v>
      </c>
      <c r="B181" s="30" t="s">
        <v>215</v>
      </c>
      <c r="C181" s="26"/>
      <c r="D181" s="23"/>
      <c r="E181" s="23"/>
      <c r="F181" s="23"/>
      <c r="G181" s="23"/>
      <c r="H181" s="24"/>
      <c r="I181" s="23"/>
      <c r="J181" s="23"/>
      <c r="K181" s="23"/>
      <c r="L181" s="28"/>
      <c r="M181" s="33"/>
      <c r="N181" s="23"/>
      <c r="O181" s="23"/>
      <c r="P181" s="23"/>
      <c r="Q181" s="23"/>
      <c r="R181" s="28">
        <v>8312</v>
      </c>
      <c r="S181" s="33">
        <v>3</v>
      </c>
      <c r="T181" s="23"/>
      <c r="U181" s="23"/>
      <c r="V181" s="23"/>
      <c r="W181" s="23"/>
      <c r="X181" s="28"/>
      <c r="Y181" s="33"/>
      <c r="Z181" s="23"/>
      <c r="AA181" s="23"/>
      <c r="AB181" s="23"/>
      <c r="AC181" s="23"/>
      <c r="AD181" s="23"/>
      <c r="AE181" s="33"/>
      <c r="AF181" s="23"/>
      <c r="AG181" s="23"/>
      <c r="AH181" s="23"/>
      <c r="AI181" s="23"/>
      <c r="AJ181" s="23"/>
      <c r="AK181" s="33"/>
      <c r="AL181" s="23"/>
    </row>
    <row r="182" spans="1:38" s="6" customFormat="1" ht="48" customHeight="1">
      <c r="A182" s="58" t="s">
        <v>113</v>
      </c>
      <c r="B182" s="30" t="s">
        <v>216</v>
      </c>
      <c r="C182" s="26"/>
      <c r="D182" s="23"/>
      <c r="E182" s="23"/>
      <c r="F182" s="23"/>
      <c r="G182" s="23"/>
      <c r="H182" s="24"/>
      <c r="I182" s="23"/>
      <c r="J182" s="23"/>
      <c r="K182" s="23"/>
      <c r="L182" s="28"/>
      <c r="M182" s="33"/>
      <c r="N182" s="23"/>
      <c r="O182" s="23"/>
      <c r="P182" s="23"/>
      <c r="Q182" s="23"/>
      <c r="R182" s="28"/>
      <c r="S182" s="23"/>
      <c r="T182" s="23"/>
      <c r="U182" s="23"/>
      <c r="V182" s="23"/>
      <c r="W182" s="23"/>
      <c r="X182" s="28">
        <v>16707</v>
      </c>
      <c r="Y182" s="33">
        <v>2</v>
      </c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33"/>
      <c r="AL182" s="23"/>
    </row>
    <row r="183" spans="1:38" s="6" customFormat="1" ht="23.25" hidden="1">
      <c r="A183" s="59" t="s">
        <v>273</v>
      </c>
      <c r="B183" s="30" t="s">
        <v>274</v>
      </c>
      <c r="C183" s="26"/>
      <c r="D183" s="26"/>
      <c r="E183" s="26"/>
      <c r="F183" s="26"/>
      <c r="G183" s="26"/>
      <c r="H183" s="23"/>
      <c r="I183" s="26"/>
      <c r="J183" s="26"/>
      <c r="K183" s="26"/>
      <c r="L183" s="48"/>
      <c r="M183" s="65"/>
      <c r="N183" s="26"/>
      <c r="O183" s="26"/>
      <c r="P183" s="26"/>
      <c r="Q183" s="26"/>
      <c r="R183" s="48"/>
      <c r="S183" s="26"/>
      <c r="T183" s="26"/>
      <c r="U183" s="26"/>
      <c r="V183" s="26"/>
      <c r="W183" s="26"/>
      <c r="X183" s="48"/>
      <c r="Y183" s="65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65"/>
      <c r="AL183" s="26"/>
    </row>
    <row r="184" spans="1:38" s="6" customFormat="1" ht="23.25" hidden="1">
      <c r="A184" s="63"/>
      <c r="B184" s="66" t="s">
        <v>261</v>
      </c>
      <c r="C184" s="26"/>
      <c r="D184" s="26"/>
      <c r="E184" s="26"/>
      <c r="F184" s="26"/>
      <c r="G184" s="26"/>
      <c r="H184" s="23"/>
      <c r="I184" s="26"/>
      <c r="J184" s="26"/>
      <c r="K184" s="26"/>
      <c r="L184" s="48"/>
      <c r="M184" s="65"/>
      <c r="N184" s="26"/>
      <c r="O184" s="26"/>
      <c r="P184" s="26"/>
      <c r="Q184" s="26"/>
      <c r="R184" s="48"/>
      <c r="S184" s="26"/>
      <c r="T184" s="26"/>
      <c r="U184" s="26"/>
      <c r="V184" s="26"/>
      <c r="W184" s="26"/>
      <c r="X184" s="48"/>
      <c r="Y184" s="65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65"/>
      <c r="AL184" s="26"/>
    </row>
    <row r="185" spans="1:38" s="6" customFormat="1" ht="21" hidden="1" customHeight="1">
      <c r="A185" s="63"/>
      <c r="B185" s="66" t="s">
        <v>262</v>
      </c>
      <c r="C185" s="26"/>
      <c r="D185" s="26"/>
      <c r="E185" s="26"/>
      <c r="F185" s="26"/>
      <c r="G185" s="26"/>
      <c r="H185" s="23"/>
      <c r="I185" s="26"/>
      <c r="J185" s="26"/>
      <c r="K185" s="26"/>
      <c r="L185" s="48"/>
      <c r="M185" s="65"/>
      <c r="N185" s="26"/>
      <c r="O185" s="26"/>
      <c r="P185" s="26"/>
      <c r="Q185" s="26"/>
      <c r="R185" s="48"/>
      <c r="S185" s="26"/>
      <c r="T185" s="26"/>
      <c r="U185" s="26"/>
      <c r="V185" s="26"/>
      <c r="W185" s="26"/>
      <c r="X185" s="48"/>
      <c r="Y185" s="65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65"/>
      <c r="AL185" s="26"/>
    </row>
    <row r="186" spans="1:38" s="6" customFormat="1" ht="26.25" customHeight="1">
      <c r="A186" s="58"/>
      <c r="B186" s="60" t="s">
        <v>148</v>
      </c>
      <c r="C186" s="80"/>
      <c r="D186" s="79"/>
      <c r="E186" s="93">
        <f>E178+E179+E180+E181+E182+E183</f>
        <v>0</v>
      </c>
      <c r="F186" s="93">
        <f>F178+F179+F180+F181+F182+F183</f>
        <v>0</v>
      </c>
      <c r="G186" s="93">
        <f t="shared" ref="G186:AL186" si="18">G178+G179+G180+G181+G182+G183</f>
        <v>0</v>
      </c>
      <c r="H186" s="93">
        <f t="shared" si="18"/>
        <v>0</v>
      </c>
      <c r="I186" s="93">
        <f t="shared" si="18"/>
        <v>0</v>
      </c>
      <c r="J186" s="93">
        <f t="shared" si="18"/>
        <v>0</v>
      </c>
      <c r="K186" s="93">
        <f t="shared" si="18"/>
        <v>0</v>
      </c>
      <c r="L186" s="93">
        <f t="shared" si="18"/>
        <v>0</v>
      </c>
      <c r="M186" s="93">
        <f t="shared" si="18"/>
        <v>0</v>
      </c>
      <c r="N186" s="93">
        <f t="shared" si="18"/>
        <v>0</v>
      </c>
      <c r="O186" s="93">
        <f t="shared" si="18"/>
        <v>0</v>
      </c>
      <c r="P186" s="93">
        <f t="shared" si="18"/>
        <v>0</v>
      </c>
      <c r="Q186" s="93">
        <f t="shared" si="18"/>
        <v>0</v>
      </c>
      <c r="R186" s="80">
        <f t="shared" si="18"/>
        <v>16853</v>
      </c>
      <c r="S186" s="79">
        <f t="shared" si="18"/>
        <v>5</v>
      </c>
      <c r="T186" s="93">
        <f t="shared" si="18"/>
        <v>0</v>
      </c>
      <c r="U186" s="93">
        <f t="shared" si="18"/>
        <v>0</v>
      </c>
      <c r="V186" s="93">
        <f t="shared" si="18"/>
        <v>0</v>
      </c>
      <c r="W186" s="93">
        <f t="shared" si="18"/>
        <v>0</v>
      </c>
      <c r="X186" s="80">
        <f t="shared" si="18"/>
        <v>58474</v>
      </c>
      <c r="Y186" s="79">
        <f t="shared" si="18"/>
        <v>7</v>
      </c>
      <c r="Z186" s="93">
        <f t="shared" si="18"/>
        <v>0</v>
      </c>
      <c r="AA186" s="93">
        <f t="shared" si="18"/>
        <v>0</v>
      </c>
      <c r="AB186" s="93">
        <f t="shared" si="18"/>
        <v>0</v>
      </c>
      <c r="AC186" s="93">
        <f t="shared" si="18"/>
        <v>0</v>
      </c>
      <c r="AD186" s="93">
        <f t="shared" si="18"/>
        <v>0</v>
      </c>
      <c r="AE186" s="93">
        <f t="shared" si="18"/>
        <v>0</v>
      </c>
      <c r="AF186" s="93">
        <f t="shared" si="18"/>
        <v>0</v>
      </c>
      <c r="AG186" s="93">
        <f t="shared" si="18"/>
        <v>0</v>
      </c>
      <c r="AH186" s="93">
        <f t="shared" si="18"/>
        <v>0</v>
      </c>
      <c r="AI186" s="93">
        <f t="shared" si="18"/>
        <v>0</v>
      </c>
      <c r="AJ186" s="93">
        <f t="shared" si="18"/>
        <v>0</v>
      </c>
      <c r="AK186" s="93">
        <f t="shared" si="18"/>
        <v>0</v>
      </c>
      <c r="AL186" s="93">
        <f t="shared" si="18"/>
        <v>0</v>
      </c>
    </row>
    <row r="187" spans="1:38" s="6" customFormat="1" ht="26.25" customHeight="1">
      <c r="A187" s="64" t="s">
        <v>51</v>
      </c>
      <c r="B187" s="221" t="s">
        <v>19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22"/>
      <c r="Z187" s="222"/>
      <c r="AA187" s="222"/>
      <c r="AB187" s="222"/>
      <c r="AC187" s="222"/>
      <c r="AD187" s="222"/>
      <c r="AE187" s="222"/>
      <c r="AF187" s="222"/>
      <c r="AG187" s="222"/>
      <c r="AH187" s="222"/>
      <c r="AI187" s="222"/>
      <c r="AJ187" s="222"/>
      <c r="AK187" s="222"/>
      <c r="AL187" s="223"/>
    </row>
    <row r="188" spans="1:38" s="6" customFormat="1" ht="69.75" hidden="1">
      <c r="A188" s="59" t="s">
        <v>114</v>
      </c>
      <c r="B188" s="30" t="s">
        <v>275</v>
      </c>
      <c r="C188" s="26"/>
      <c r="D188" s="23"/>
      <c r="E188" s="23"/>
      <c r="F188" s="23"/>
      <c r="G188" s="33"/>
      <c r="H188" s="24"/>
      <c r="I188" s="23"/>
      <c r="J188" s="23"/>
      <c r="K188" s="23"/>
      <c r="L188" s="28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</row>
    <row r="189" spans="1:38" s="6" customFormat="1" ht="16.5" hidden="1" customHeight="1">
      <c r="A189" s="63"/>
      <c r="B189" s="66" t="s">
        <v>261</v>
      </c>
      <c r="C189" s="26"/>
      <c r="D189" s="23"/>
      <c r="E189" s="23"/>
      <c r="F189" s="23"/>
      <c r="G189" s="33"/>
      <c r="H189" s="24"/>
      <c r="I189" s="23"/>
      <c r="J189" s="23"/>
      <c r="K189" s="23"/>
      <c r="L189" s="28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</row>
    <row r="190" spans="1:38" s="6" customFormat="1" ht="16.5" hidden="1" customHeight="1">
      <c r="A190" s="64"/>
      <c r="B190" s="66" t="s">
        <v>262</v>
      </c>
      <c r="C190" s="26"/>
      <c r="D190" s="23"/>
      <c r="E190" s="23"/>
      <c r="F190" s="23"/>
      <c r="G190" s="33"/>
      <c r="H190" s="24"/>
      <c r="I190" s="23"/>
      <c r="J190" s="23"/>
      <c r="K190" s="23"/>
      <c r="L190" s="28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</row>
    <row r="191" spans="1:38" s="6" customFormat="1" ht="93" hidden="1">
      <c r="A191" s="63" t="s">
        <v>115</v>
      </c>
      <c r="B191" s="30" t="s">
        <v>276</v>
      </c>
      <c r="C191" s="26"/>
      <c r="D191" s="23"/>
      <c r="E191" s="23"/>
      <c r="F191" s="23"/>
      <c r="G191" s="33"/>
      <c r="H191" s="24"/>
      <c r="I191" s="23"/>
      <c r="J191" s="23"/>
      <c r="K191" s="23"/>
      <c r="L191" s="28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</row>
    <row r="192" spans="1:38" s="6" customFormat="1" ht="16.5" hidden="1" customHeight="1">
      <c r="A192" s="63"/>
      <c r="B192" s="66" t="s">
        <v>261</v>
      </c>
      <c r="C192" s="26"/>
      <c r="D192" s="23"/>
      <c r="E192" s="23"/>
      <c r="F192" s="23"/>
      <c r="G192" s="33"/>
      <c r="H192" s="24"/>
      <c r="I192" s="23"/>
      <c r="J192" s="23"/>
      <c r="K192" s="23"/>
      <c r="L192" s="28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</row>
    <row r="193" spans="1:38" s="6" customFormat="1" ht="16.5" hidden="1" customHeight="1">
      <c r="A193" s="64"/>
      <c r="B193" s="66" t="s">
        <v>262</v>
      </c>
      <c r="C193" s="26"/>
      <c r="D193" s="23"/>
      <c r="E193" s="23"/>
      <c r="F193" s="23"/>
      <c r="G193" s="33"/>
      <c r="H193" s="24"/>
      <c r="I193" s="23"/>
      <c r="J193" s="23"/>
      <c r="K193" s="23"/>
      <c r="L193" s="28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</row>
    <row r="194" spans="1:38" s="6" customFormat="1" ht="30.6" customHeight="1">
      <c r="A194" s="64" t="s">
        <v>114</v>
      </c>
      <c r="B194" s="30" t="s">
        <v>195</v>
      </c>
      <c r="C194" s="26"/>
      <c r="D194" s="23"/>
      <c r="E194" s="23"/>
      <c r="F194" s="23"/>
      <c r="G194" s="23"/>
      <c r="H194" s="24"/>
      <c r="I194" s="23"/>
      <c r="J194" s="23"/>
      <c r="K194" s="23"/>
      <c r="L194" s="28"/>
      <c r="M194" s="23"/>
      <c r="N194" s="23"/>
      <c r="O194" s="23"/>
      <c r="P194" s="23"/>
      <c r="Q194" s="23"/>
      <c r="R194" s="28">
        <v>8769</v>
      </c>
      <c r="S194" s="23">
        <v>1.5</v>
      </c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</row>
    <row r="195" spans="1:38" s="6" customFormat="1" ht="51" customHeight="1">
      <c r="A195" s="58" t="s">
        <v>115</v>
      </c>
      <c r="B195" s="30" t="s">
        <v>217</v>
      </c>
      <c r="C195" s="26"/>
      <c r="D195" s="23"/>
      <c r="E195" s="23"/>
      <c r="F195" s="23"/>
      <c r="G195" s="23"/>
      <c r="H195" s="24"/>
      <c r="I195" s="28"/>
      <c r="J195" s="33"/>
      <c r="K195" s="23"/>
      <c r="L195" s="28"/>
      <c r="M195" s="23"/>
      <c r="N195" s="23"/>
      <c r="O195" s="23"/>
      <c r="P195" s="23"/>
      <c r="Q195" s="23"/>
      <c r="R195" s="28">
        <v>8541</v>
      </c>
      <c r="S195" s="33">
        <v>2</v>
      </c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33"/>
      <c r="AF195" s="23"/>
      <c r="AG195" s="23"/>
      <c r="AH195" s="23"/>
      <c r="AI195" s="23"/>
      <c r="AJ195" s="23"/>
      <c r="AK195" s="23"/>
      <c r="AL195" s="23"/>
    </row>
    <row r="196" spans="1:38" s="6" customFormat="1" ht="46.5" hidden="1" customHeight="1">
      <c r="A196" s="58" t="s">
        <v>116</v>
      </c>
      <c r="B196" s="30" t="s">
        <v>281</v>
      </c>
      <c r="C196" s="26"/>
      <c r="D196" s="23"/>
      <c r="E196" s="23"/>
      <c r="F196" s="23"/>
      <c r="G196" s="23"/>
      <c r="H196" s="24"/>
      <c r="I196" s="28"/>
      <c r="J196" s="33"/>
      <c r="K196" s="23"/>
      <c r="L196" s="28"/>
      <c r="M196" s="23"/>
      <c r="N196" s="23"/>
      <c r="O196" s="23"/>
      <c r="P196" s="23"/>
      <c r="Q196" s="23"/>
      <c r="R196" s="28"/>
      <c r="S196" s="3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33"/>
      <c r="AF196" s="23"/>
      <c r="AG196" s="23"/>
      <c r="AH196" s="23"/>
      <c r="AI196" s="23"/>
      <c r="AJ196" s="23"/>
      <c r="AK196" s="23"/>
      <c r="AL196" s="23"/>
    </row>
    <row r="197" spans="1:38" s="6" customFormat="1" ht="78" hidden="1" customHeight="1">
      <c r="A197" s="58" t="s">
        <v>117</v>
      </c>
      <c r="B197" s="30" t="s">
        <v>257</v>
      </c>
      <c r="C197" s="26"/>
      <c r="D197" s="23"/>
      <c r="E197" s="23"/>
      <c r="F197" s="23"/>
      <c r="G197" s="23"/>
      <c r="H197" s="24"/>
      <c r="I197" s="28"/>
      <c r="J197" s="23"/>
      <c r="K197" s="23"/>
      <c r="L197" s="28"/>
      <c r="M197" s="23"/>
      <c r="N197" s="23"/>
      <c r="O197" s="23"/>
      <c r="P197" s="23"/>
      <c r="Q197" s="23"/>
      <c r="R197" s="28"/>
      <c r="S197" s="3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33"/>
      <c r="AF197" s="23"/>
      <c r="AG197" s="23"/>
      <c r="AH197" s="23"/>
      <c r="AI197" s="23"/>
      <c r="AJ197" s="23"/>
      <c r="AK197" s="23"/>
      <c r="AL197" s="23"/>
    </row>
    <row r="198" spans="1:38" s="6" customFormat="1" ht="162.75" hidden="1">
      <c r="A198" s="59" t="s">
        <v>172</v>
      </c>
      <c r="B198" s="30" t="s">
        <v>279</v>
      </c>
      <c r="C198" s="26"/>
      <c r="D198" s="23"/>
      <c r="E198" s="23"/>
      <c r="F198" s="23"/>
      <c r="G198" s="23"/>
      <c r="H198" s="24"/>
      <c r="I198" s="28"/>
      <c r="J198" s="23"/>
      <c r="K198" s="23"/>
      <c r="L198" s="28"/>
      <c r="M198" s="23"/>
      <c r="N198" s="23"/>
      <c r="O198" s="23"/>
      <c r="P198" s="23"/>
      <c r="Q198" s="23"/>
      <c r="R198" s="28"/>
      <c r="S198" s="3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33"/>
      <c r="AF198" s="23"/>
      <c r="AG198" s="23"/>
      <c r="AH198" s="23"/>
      <c r="AI198" s="23"/>
      <c r="AJ198" s="23"/>
      <c r="AK198" s="23"/>
      <c r="AL198" s="23"/>
    </row>
    <row r="199" spans="1:38" s="6" customFormat="1" ht="23.25" hidden="1">
      <c r="A199" s="63"/>
      <c r="B199" s="66" t="s">
        <v>261</v>
      </c>
      <c r="C199" s="26"/>
      <c r="D199" s="23"/>
      <c r="E199" s="23"/>
      <c r="F199" s="23"/>
      <c r="G199" s="23"/>
      <c r="H199" s="24"/>
      <c r="I199" s="28"/>
      <c r="J199" s="23"/>
      <c r="K199" s="23"/>
      <c r="L199" s="28"/>
      <c r="M199" s="23"/>
      <c r="N199" s="23"/>
      <c r="O199" s="23"/>
      <c r="P199" s="23"/>
      <c r="Q199" s="23"/>
      <c r="R199" s="28"/>
      <c r="S199" s="3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33"/>
      <c r="AF199" s="23"/>
      <c r="AG199" s="23"/>
      <c r="AH199" s="23"/>
      <c r="AI199" s="23"/>
      <c r="AJ199" s="23"/>
      <c r="AK199" s="23"/>
      <c r="AL199" s="23"/>
    </row>
    <row r="200" spans="1:38" s="6" customFormat="1" ht="21.75" hidden="1" customHeight="1">
      <c r="A200" s="64"/>
      <c r="B200" s="66" t="s">
        <v>262</v>
      </c>
      <c r="C200" s="26"/>
      <c r="D200" s="23"/>
      <c r="E200" s="23"/>
      <c r="F200" s="23"/>
      <c r="G200" s="23"/>
      <c r="H200" s="24"/>
      <c r="I200" s="28"/>
      <c r="J200" s="23"/>
      <c r="K200" s="23"/>
      <c r="L200" s="28"/>
      <c r="M200" s="23"/>
      <c r="N200" s="23"/>
      <c r="O200" s="23"/>
      <c r="P200" s="23"/>
      <c r="Q200" s="23"/>
      <c r="R200" s="28"/>
      <c r="S200" s="3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33"/>
      <c r="AF200" s="23"/>
      <c r="AG200" s="23"/>
      <c r="AH200" s="23"/>
      <c r="AI200" s="23"/>
      <c r="AJ200" s="23"/>
      <c r="AK200" s="23"/>
      <c r="AL200" s="23"/>
    </row>
    <row r="201" spans="1:38" s="6" customFormat="1" ht="98.25" customHeight="1">
      <c r="A201" s="64" t="s">
        <v>116</v>
      </c>
      <c r="B201" s="30" t="s">
        <v>258</v>
      </c>
      <c r="C201" s="26"/>
      <c r="D201" s="23"/>
      <c r="E201" s="23"/>
      <c r="F201" s="23"/>
      <c r="G201" s="23"/>
      <c r="H201" s="24"/>
      <c r="I201" s="28"/>
      <c r="J201" s="23"/>
      <c r="K201" s="23"/>
      <c r="L201" s="28"/>
      <c r="M201" s="23"/>
      <c r="N201" s="23"/>
      <c r="O201" s="23"/>
      <c r="P201" s="23"/>
      <c r="Q201" s="23"/>
      <c r="R201" s="28">
        <v>20018</v>
      </c>
      <c r="S201" s="33">
        <v>4</v>
      </c>
      <c r="T201" s="23"/>
      <c r="U201" s="23"/>
      <c r="V201" s="23"/>
      <c r="W201" s="23"/>
      <c r="X201" s="28">
        <v>50120</v>
      </c>
      <c r="Y201" s="33">
        <v>6</v>
      </c>
      <c r="Z201" s="23"/>
      <c r="AA201" s="23"/>
      <c r="AB201" s="23"/>
      <c r="AC201" s="23"/>
      <c r="AD201" s="23"/>
      <c r="AE201" s="33"/>
      <c r="AF201" s="23"/>
      <c r="AG201" s="23"/>
      <c r="AH201" s="23"/>
      <c r="AI201" s="23"/>
      <c r="AJ201" s="23"/>
      <c r="AK201" s="33"/>
      <c r="AL201" s="23"/>
    </row>
    <row r="202" spans="1:38" s="6" customFormat="1" ht="122.25" customHeight="1">
      <c r="A202" s="58" t="s">
        <v>117</v>
      </c>
      <c r="B202" s="30" t="s">
        <v>368</v>
      </c>
      <c r="C202" s="26"/>
      <c r="D202" s="23"/>
      <c r="E202" s="23"/>
      <c r="F202" s="23"/>
      <c r="G202" s="23"/>
      <c r="H202" s="24"/>
      <c r="I202" s="28"/>
      <c r="J202" s="23"/>
      <c r="K202" s="23"/>
      <c r="L202" s="28"/>
      <c r="M202" s="23"/>
      <c r="N202" s="23"/>
      <c r="O202" s="23"/>
      <c r="P202" s="23"/>
      <c r="Q202" s="23"/>
      <c r="R202" s="28">
        <v>54000</v>
      </c>
      <c r="S202" s="33"/>
      <c r="T202" s="23">
        <v>243.2</v>
      </c>
      <c r="U202" s="23"/>
      <c r="V202" s="23"/>
      <c r="W202" s="23"/>
      <c r="X202" s="28"/>
      <c r="Y202" s="23"/>
      <c r="Z202" s="23"/>
      <c r="AA202" s="23"/>
      <c r="AB202" s="23"/>
      <c r="AC202" s="23"/>
      <c r="AD202" s="23"/>
      <c r="AE202" s="33"/>
      <c r="AF202" s="23"/>
      <c r="AG202" s="23"/>
      <c r="AH202" s="23"/>
      <c r="AI202" s="23"/>
      <c r="AJ202" s="23"/>
      <c r="AK202" s="23"/>
      <c r="AL202" s="23"/>
    </row>
    <row r="203" spans="1:38" s="6" customFormat="1" ht="116.25" hidden="1">
      <c r="A203" s="58" t="s">
        <v>277</v>
      </c>
      <c r="B203" s="30" t="s">
        <v>278</v>
      </c>
      <c r="C203" s="26"/>
      <c r="D203" s="26"/>
      <c r="E203" s="26"/>
      <c r="F203" s="26"/>
      <c r="G203" s="26"/>
      <c r="H203" s="23"/>
      <c r="I203" s="48"/>
      <c r="J203" s="26"/>
      <c r="K203" s="26"/>
      <c r="L203" s="48"/>
      <c r="M203" s="26"/>
      <c r="N203" s="26"/>
      <c r="O203" s="26"/>
      <c r="P203" s="26"/>
      <c r="Q203" s="26"/>
      <c r="R203" s="48"/>
      <c r="S203" s="65"/>
      <c r="T203" s="26"/>
      <c r="U203" s="26"/>
      <c r="V203" s="26"/>
      <c r="W203" s="26"/>
      <c r="X203" s="48"/>
      <c r="Y203" s="26"/>
      <c r="Z203" s="26"/>
      <c r="AA203" s="26"/>
      <c r="AB203" s="26"/>
      <c r="AC203" s="26"/>
      <c r="AD203" s="26"/>
      <c r="AE203" s="65"/>
      <c r="AF203" s="26"/>
      <c r="AG203" s="26"/>
      <c r="AH203" s="26"/>
      <c r="AI203" s="26"/>
      <c r="AJ203" s="26"/>
      <c r="AK203" s="26"/>
      <c r="AL203" s="26"/>
    </row>
    <row r="204" spans="1:38" s="6" customFormat="1" ht="91.5" hidden="1" customHeight="1">
      <c r="A204" s="58" t="s">
        <v>304</v>
      </c>
      <c r="B204" s="30" t="s">
        <v>290</v>
      </c>
      <c r="C204" s="26"/>
      <c r="D204" s="26"/>
      <c r="E204" s="26"/>
      <c r="F204" s="26"/>
      <c r="G204" s="26"/>
      <c r="H204" s="23"/>
      <c r="I204" s="48"/>
      <c r="J204" s="26"/>
      <c r="K204" s="26"/>
      <c r="L204" s="48"/>
      <c r="M204" s="26"/>
      <c r="N204" s="26"/>
      <c r="O204" s="26"/>
      <c r="P204" s="26"/>
      <c r="Q204" s="26"/>
      <c r="R204" s="48"/>
      <c r="S204" s="65"/>
      <c r="T204" s="26"/>
      <c r="U204" s="26"/>
      <c r="V204" s="26"/>
      <c r="W204" s="26"/>
      <c r="X204" s="48"/>
      <c r="Y204" s="26"/>
      <c r="Z204" s="26"/>
      <c r="AA204" s="26"/>
      <c r="AB204" s="26"/>
      <c r="AC204" s="26"/>
      <c r="AD204" s="26"/>
      <c r="AE204" s="65"/>
      <c r="AF204" s="26"/>
      <c r="AG204" s="26"/>
      <c r="AH204" s="26"/>
      <c r="AI204" s="26"/>
      <c r="AJ204" s="26"/>
      <c r="AK204" s="26"/>
      <c r="AL204" s="26"/>
    </row>
    <row r="205" spans="1:38" s="6" customFormat="1" ht="46.5" hidden="1">
      <c r="A205" s="58" t="s">
        <v>305</v>
      </c>
      <c r="B205" s="94" t="s">
        <v>280</v>
      </c>
      <c r="C205" s="26"/>
      <c r="D205" s="26"/>
      <c r="E205" s="26"/>
      <c r="F205" s="95"/>
      <c r="G205" s="26"/>
      <c r="H205" s="23"/>
      <c r="I205" s="48"/>
      <c r="J205" s="26"/>
      <c r="K205" s="26"/>
      <c r="L205" s="48"/>
      <c r="M205" s="26"/>
      <c r="N205" s="26"/>
      <c r="O205" s="26"/>
      <c r="P205" s="26"/>
      <c r="Q205" s="26"/>
      <c r="R205" s="48"/>
      <c r="S205" s="65"/>
      <c r="T205" s="26"/>
      <c r="U205" s="26"/>
      <c r="V205" s="26"/>
      <c r="W205" s="26"/>
      <c r="X205" s="48"/>
      <c r="Y205" s="26"/>
      <c r="Z205" s="26"/>
      <c r="AA205" s="26"/>
      <c r="AB205" s="26"/>
      <c r="AC205" s="26"/>
      <c r="AD205" s="26"/>
      <c r="AE205" s="65"/>
      <c r="AF205" s="26"/>
      <c r="AG205" s="26"/>
      <c r="AH205" s="26"/>
      <c r="AI205" s="26"/>
      <c r="AJ205" s="26"/>
      <c r="AK205" s="26"/>
      <c r="AL205" s="26"/>
    </row>
    <row r="206" spans="1:38" s="6" customFormat="1" ht="126" customHeight="1">
      <c r="A206" s="215" t="s">
        <v>172</v>
      </c>
      <c r="B206" s="96" t="s">
        <v>369</v>
      </c>
      <c r="C206" s="26"/>
      <c r="D206" s="26"/>
      <c r="E206" s="26"/>
      <c r="F206" s="142">
        <v>7863.7879999999996</v>
      </c>
      <c r="G206" s="26"/>
      <c r="H206" s="26">
        <v>408.75</v>
      </c>
      <c r="I206" s="48"/>
      <c r="J206" s="26"/>
      <c r="K206" s="26"/>
      <c r="L206" s="48"/>
      <c r="M206" s="26"/>
      <c r="N206" s="26"/>
      <c r="O206" s="26"/>
      <c r="P206" s="26"/>
      <c r="Q206" s="26"/>
      <c r="R206" s="48"/>
      <c r="S206" s="65"/>
      <c r="T206" s="26"/>
      <c r="U206" s="26"/>
      <c r="V206" s="26"/>
      <c r="W206" s="26"/>
      <c r="X206" s="48"/>
      <c r="Y206" s="26"/>
      <c r="Z206" s="26"/>
      <c r="AA206" s="26"/>
      <c r="AB206" s="26"/>
      <c r="AC206" s="26"/>
      <c r="AD206" s="26"/>
      <c r="AE206" s="65"/>
      <c r="AF206" s="26"/>
      <c r="AG206" s="26"/>
      <c r="AH206" s="26"/>
      <c r="AI206" s="26"/>
      <c r="AJ206" s="26"/>
      <c r="AK206" s="26"/>
      <c r="AL206" s="26"/>
    </row>
    <row r="207" spans="1:38" s="6" customFormat="1" ht="24.75" customHeight="1">
      <c r="A207" s="216"/>
      <c r="B207" s="96" t="s">
        <v>261</v>
      </c>
      <c r="C207" s="26"/>
      <c r="D207" s="26"/>
      <c r="E207" s="26"/>
      <c r="F207" s="142"/>
      <c r="G207" s="26"/>
      <c r="H207" s="26"/>
      <c r="I207" s="48"/>
      <c r="J207" s="26"/>
      <c r="K207" s="26"/>
      <c r="L207" s="48"/>
      <c r="M207" s="26"/>
      <c r="N207" s="26"/>
      <c r="O207" s="26"/>
      <c r="P207" s="26"/>
      <c r="Q207" s="26"/>
      <c r="R207" s="48"/>
      <c r="S207" s="65"/>
      <c r="T207" s="26"/>
      <c r="U207" s="26"/>
      <c r="V207" s="26"/>
      <c r="W207" s="26"/>
      <c r="X207" s="48"/>
      <c r="Y207" s="26"/>
      <c r="Z207" s="26"/>
      <c r="AA207" s="26"/>
      <c r="AB207" s="26"/>
      <c r="AC207" s="26"/>
      <c r="AD207" s="26"/>
      <c r="AE207" s="65"/>
      <c r="AF207" s="26"/>
      <c r="AG207" s="26"/>
      <c r="AH207" s="26"/>
      <c r="AI207" s="26"/>
      <c r="AJ207" s="26"/>
      <c r="AK207" s="26"/>
      <c r="AL207" s="26"/>
    </row>
    <row r="208" spans="1:38" s="6" customFormat="1" ht="27" customHeight="1">
      <c r="A208" s="216"/>
      <c r="B208" s="96" t="s">
        <v>264</v>
      </c>
      <c r="C208" s="26"/>
      <c r="D208" s="26"/>
      <c r="E208" s="26"/>
      <c r="F208" s="142">
        <f>F206</f>
        <v>7863.7879999999996</v>
      </c>
      <c r="G208" s="26"/>
      <c r="H208" s="26"/>
      <c r="I208" s="48"/>
      <c r="J208" s="26"/>
      <c r="K208" s="26"/>
      <c r="L208" s="48"/>
      <c r="M208" s="26"/>
      <c r="N208" s="26"/>
      <c r="O208" s="26"/>
      <c r="P208" s="26"/>
      <c r="Q208" s="26"/>
      <c r="R208" s="48"/>
      <c r="S208" s="65"/>
      <c r="T208" s="26"/>
      <c r="U208" s="26"/>
      <c r="V208" s="26"/>
      <c r="W208" s="26"/>
      <c r="X208" s="48"/>
      <c r="Y208" s="26"/>
      <c r="Z208" s="26"/>
      <c r="AA208" s="26"/>
      <c r="AB208" s="26"/>
      <c r="AC208" s="26"/>
      <c r="AD208" s="26"/>
      <c r="AE208" s="65"/>
      <c r="AF208" s="26"/>
      <c r="AG208" s="26"/>
      <c r="AH208" s="26"/>
      <c r="AI208" s="26"/>
      <c r="AJ208" s="26"/>
      <c r="AK208" s="26"/>
      <c r="AL208" s="26"/>
    </row>
    <row r="209" spans="1:38" s="6" customFormat="1" ht="27.75" customHeight="1">
      <c r="A209" s="64"/>
      <c r="B209" s="30" t="s">
        <v>148</v>
      </c>
      <c r="C209" s="77"/>
      <c r="D209" s="98"/>
      <c r="E209" s="79">
        <f>E188+E191+E194+E195+E196+E197+E198+E201+E202+E203+E204+E205+E206</f>
        <v>0</v>
      </c>
      <c r="F209" s="77">
        <f>F188+F191+F194+F195+F196+F197+F198+F201+F202+F203+F204+F205+F206</f>
        <v>7863.7879999999996</v>
      </c>
      <c r="G209" s="79"/>
      <c r="H209" s="76">
        <f t="shared" ref="H209:Z209" si="19">H188+H191+H194+H195+H196+H197+H198+H201+H202+H203+H204+H205+H206</f>
        <v>408.75</v>
      </c>
      <c r="I209" s="80"/>
      <c r="J209" s="79"/>
      <c r="K209" s="79"/>
      <c r="L209" s="80"/>
      <c r="M209" s="79">
        <f t="shared" si="19"/>
        <v>0</v>
      </c>
      <c r="N209" s="79">
        <f t="shared" si="19"/>
        <v>0</v>
      </c>
      <c r="O209" s="79">
        <f t="shared" si="19"/>
        <v>0</v>
      </c>
      <c r="P209" s="79">
        <f t="shared" si="19"/>
        <v>0</v>
      </c>
      <c r="Q209" s="79">
        <f t="shared" si="19"/>
        <v>0</v>
      </c>
      <c r="R209" s="80">
        <f t="shared" si="19"/>
        <v>91328</v>
      </c>
      <c r="S209" s="78">
        <f t="shared" si="19"/>
        <v>7.5</v>
      </c>
      <c r="T209" s="78">
        <f t="shared" si="19"/>
        <v>243.2</v>
      </c>
      <c r="U209" s="79">
        <f t="shared" si="19"/>
        <v>0</v>
      </c>
      <c r="V209" s="79">
        <f t="shared" si="19"/>
        <v>0</v>
      </c>
      <c r="W209" s="79">
        <f t="shared" si="19"/>
        <v>0</v>
      </c>
      <c r="X209" s="80">
        <f t="shared" si="19"/>
        <v>50120</v>
      </c>
      <c r="Y209" s="79">
        <f t="shared" si="19"/>
        <v>6</v>
      </c>
      <c r="Z209" s="79">
        <f t="shared" si="19"/>
        <v>0</v>
      </c>
      <c r="AA209" s="79"/>
      <c r="AB209" s="79"/>
      <c r="AC209" s="79"/>
      <c r="AD209" s="79"/>
      <c r="AE209" s="78"/>
      <c r="AF209" s="78"/>
      <c r="AG209" s="79"/>
      <c r="AH209" s="79"/>
      <c r="AI209" s="79"/>
      <c r="AJ209" s="79"/>
      <c r="AK209" s="79"/>
      <c r="AL209" s="79"/>
    </row>
    <row r="210" spans="1:38" s="6" customFormat="1" ht="29.25" customHeight="1">
      <c r="A210" s="58" t="s">
        <v>52</v>
      </c>
      <c r="B210" s="221" t="s">
        <v>20</v>
      </c>
      <c r="C210" s="222"/>
      <c r="D210" s="222"/>
      <c r="E210" s="222"/>
      <c r="F210" s="222"/>
      <c r="G210" s="222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22"/>
      <c r="Z210" s="222"/>
      <c r="AA210" s="222"/>
      <c r="AB210" s="222"/>
      <c r="AC210" s="222"/>
      <c r="AD210" s="222"/>
      <c r="AE210" s="222"/>
      <c r="AF210" s="222"/>
      <c r="AG210" s="222"/>
      <c r="AH210" s="222"/>
      <c r="AI210" s="222"/>
      <c r="AJ210" s="222"/>
      <c r="AK210" s="222"/>
      <c r="AL210" s="223"/>
    </row>
    <row r="211" spans="1:38" s="6" customFormat="1" ht="78" customHeight="1">
      <c r="A211" s="58" t="s">
        <v>173</v>
      </c>
      <c r="B211" s="30" t="s">
        <v>218</v>
      </c>
      <c r="C211" s="26"/>
      <c r="D211" s="23"/>
      <c r="E211" s="23"/>
      <c r="F211" s="23"/>
      <c r="G211" s="23"/>
      <c r="H211" s="24"/>
      <c r="I211" s="23"/>
      <c r="J211" s="23"/>
      <c r="K211" s="23"/>
      <c r="L211" s="28"/>
      <c r="M211" s="23"/>
      <c r="N211" s="23"/>
      <c r="O211" s="23"/>
      <c r="P211" s="23"/>
      <c r="Q211" s="23"/>
      <c r="R211" s="28">
        <v>7541</v>
      </c>
      <c r="S211" s="33">
        <v>2</v>
      </c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33"/>
      <c r="AF211" s="23"/>
      <c r="AG211" s="23"/>
      <c r="AH211" s="23"/>
      <c r="AI211" s="23"/>
      <c r="AJ211" s="23"/>
      <c r="AK211" s="23"/>
      <c r="AL211" s="23"/>
    </row>
    <row r="212" spans="1:38" s="6" customFormat="1" ht="51" customHeight="1">
      <c r="A212" s="58" t="s">
        <v>118</v>
      </c>
      <c r="B212" s="30" t="s">
        <v>219</v>
      </c>
      <c r="C212" s="26"/>
      <c r="D212" s="23"/>
      <c r="E212" s="23"/>
      <c r="F212" s="23"/>
      <c r="G212" s="23"/>
      <c r="H212" s="24"/>
      <c r="I212" s="23"/>
      <c r="J212" s="23"/>
      <c r="K212" s="23"/>
      <c r="L212" s="28"/>
      <c r="M212" s="23"/>
      <c r="N212" s="23"/>
      <c r="O212" s="23"/>
      <c r="P212" s="23"/>
      <c r="Q212" s="23"/>
      <c r="R212" s="28">
        <v>7541</v>
      </c>
      <c r="S212" s="33">
        <v>2</v>
      </c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33"/>
      <c r="AF212" s="23"/>
      <c r="AG212" s="23"/>
      <c r="AH212" s="23"/>
      <c r="AI212" s="23"/>
      <c r="AJ212" s="23"/>
      <c r="AK212" s="23"/>
      <c r="AL212" s="23"/>
    </row>
    <row r="213" spans="1:38" s="6" customFormat="1" ht="83.25" customHeight="1">
      <c r="A213" s="58" t="s">
        <v>174</v>
      </c>
      <c r="B213" s="30" t="s">
        <v>220</v>
      </c>
      <c r="C213" s="26"/>
      <c r="D213" s="23"/>
      <c r="E213" s="23"/>
      <c r="F213" s="23"/>
      <c r="G213" s="23"/>
      <c r="H213" s="24"/>
      <c r="I213" s="23"/>
      <c r="J213" s="23"/>
      <c r="K213" s="23"/>
      <c r="L213" s="28"/>
      <c r="M213" s="33"/>
      <c r="N213" s="23"/>
      <c r="O213" s="23"/>
      <c r="P213" s="23"/>
      <c r="Q213" s="23"/>
      <c r="R213" s="28">
        <v>7541</v>
      </c>
      <c r="S213" s="33">
        <v>2</v>
      </c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33"/>
      <c r="AF213" s="23"/>
      <c r="AG213" s="23"/>
      <c r="AH213" s="23"/>
      <c r="AI213" s="23"/>
      <c r="AJ213" s="23"/>
      <c r="AK213" s="23"/>
      <c r="AL213" s="23"/>
    </row>
    <row r="214" spans="1:38" s="6" customFormat="1" ht="116.25" hidden="1">
      <c r="A214" s="58" t="s">
        <v>119</v>
      </c>
      <c r="B214" s="30" t="s">
        <v>282</v>
      </c>
      <c r="C214" s="26"/>
      <c r="D214" s="23"/>
      <c r="E214" s="23"/>
      <c r="F214" s="23"/>
      <c r="G214" s="23"/>
      <c r="H214" s="24"/>
      <c r="I214" s="23"/>
      <c r="J214" s="23"/>
      <c r="K214" s="23"/>
      <c r="L214" s="28"/>
      <c r="M214" s="33"/>
      <c r="N214" s="23"/>
      <c r="O214" s="23"/>
      <c r="P214" s="23"/>
      <c r="Q214" s="23"/>
      <c r="R214" s="23"/>
      <c r="S214" s="3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33"/>
      <c r="AF214" s="23"/>
      <c r="AG214" s="23"/>
      <c r="AH214" s="23"/>
      <c r="AI214" s="23"/>
      <c r="AJ214" s="23"/>
      <c r="AK214" s="23"/>
      <c r="AL214" s="23"/>
    </row>
    <row r="215" spans="1:38" s="6" customFormat="1" ht="75" customHeight="1">
      <c r="A215" s="59" t="s">
        <v>119</v>
      </c>
      <c r="B215" s="30" t="s">
        <v>244</v>
      </c>
      <c r="C215" s="26"/>
      <c r="D215" s="23"/>
      <c r="E215" s="23"/>
      <c r="F215" s="23"/>
      <c r="G215" s="33"/>
      <c r="H215" s="24"/>
      <c r="I215" s="23"/>
      <c r="J215" s="23"/>
      <c r="K215" s="23"/>
      <c r="L215" s="28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8">
        <v>16707</v>
      </c>
      <c r="Y215" s="33">
        <v>2</v>
      </c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33"/>
      <c r="AL215" s="23"/>
    </row>
    <row r="216" spans="1:38" s="6" customFormat="1" ht="168.75" customHeight="1">
      <c r="A216" s="59" t="s">
        <v>120</v>
      </c>
      <c r="B216" s="60" t="s">
        <v>333</v>
      </c>
      <c r="C216" s="107">
        <f>C218</f>
        <v>6361.2002000000002</v>
      </c>
      <c r="D216" s="23"/>
      <c r="E216" s="23"/>
      <c r="F216" s="23"/>
      <c r="G216" s="33"/>
      <c r="H216" s="24"/>
      <c r="I216" s="23"/>
      <c r="J216" s="23"/>
      <c r="K216" s="23"/>
      <c r="L216" s="28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8">
        <v>16707</v>
      </c>
      <c r="Y216" s="33">
        <v>2</v>
      </c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33"/>
      <c r="AL216" s="23"/>
    </row>
    <row r="217" spans="1:38" s="6" customFormat="1" ht="24.75" customHeight="1">
      <c r="A217" s="63"/>
      <c r="B217" s="133" t="s">
        <v>261</v>
      </c>
      <c r="C217" s="107"/>
      <c r="D217" s="26"/>
      <c r="E217" s="26"/>
      <c r="F217" s="26"/>
      <c r="G217" s="65"/>
      <c r="H217" s="24"/>
      <c r="I217" s="26"/>
      <c r="J217" s="26"/>
      <c r="K217" s="26"/>
      <c r="L217" s="48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48"/>
      <c r="Y217" s="65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65"/>
      <c r="AL217" s="26"/>
    </row>
    <row r="218" spans="1:38" s="6" customFormat="1" ht="30.75" customHeight="1">
      <c r="A218" s="64"/>
      <c r="B218" s="96" t="s">
        <v>264</v>
      </c>
      <c r="C218" s="107">
        <v>6361.2002000000002</v>
      </c>
      <c r="D218" s="26"/>
      <c r="E218" s="26"/>
      <c r="F218" s="26"/>
      <c r="G218" s="65"/>
      <c r="H218" s="24"/>
      <c r="I218" s="26"/>
      <c r="J218" s="26"/>
      <c r="K218" s="26"/>
      <c r="L218" s="48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48"/>
      <c r="Y218" s="65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65"/>
      <c r="AL218" s="26"/>
    </row>
    <row r="219" spans="1:38" s="6" customFormat="1" ht="99" customHeight="1">
      <c r="A219" s="215" t="s">
        <v>121</v>
      </c>
      <c r="B219" s="100" t="s">
        <v>370</v>
      </c>
      <c r="C219" s="26"/>
      <c r="D219" s="26"/>
      <c r="E219" s="26"/>
      <c r="F219" s="143">
        <v>7318.1777199999997</v>
      </c>
      <c r="G219" s="26"/>
      <c r="H219" s="23">
        <v>41.2</v>
      </c>
      <c r="I219" s="26"/>
      <c r="J219" s="26"/>
      <c r="K219" s="26"/>
      <c r="L219" s="48"/>
      <c r="M219" s="26"/>
      <c r="N219" s="65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</row>
    <row r="220" spans="1:38" s="6" customFormat="1" ht="27" customHeight="1">
      <c r="A220" s="216"/>
      <c r="B220" s="100" t="s">
        <v>261</v>
      </c>
      <c r="C220" s="26"/>
      <c r="D220" s="26"/>
      <c r="E220" s="26"/>
      <c r="F220" s="143"/>
      <c r="G220" s="26"/>
      <c r="H220" s="26"/>
      <c r="I220" s="26"/>
      <c r="J220" s="26"/>
      <c r="K220" s="26"/>
      <c r="L220" s="48"/>
      <c r="M220" s="26"/>
      <c r="N220" s="65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</row>
    <row r="221" spans="1:38" s="6" customFormat="1" ht="28.5" customHeight="1">
      <c r="A221" s="217"/>
      <c r="B221" s="96" t="s">
        <v>264</v>
      </c>
      <c r="C221" s="26"/>
      <c r="D221" s="26"/>
      <c r="E221" s="26"/>
      <c r="F221" s="143">
        <f>F219</f>
        <v>7318.1777199999997</v>
      </c>
      <c r="G221" s="26"/>
      <c r="H221" s="26"/>
      <c r="I221" s="26"/>
      <c r="J221" s="26"/>
      <c r="K221" s="26"/>
      <c r="L221" s="48"/>
      <c r="M221" s="26"/>
      <c r="N221" s="65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</row>
    <row r="222" spans="1:38" s="6" customFormat="1" ht="246" customHeight="1">
      <c r="A222" s="215" t="s">
        <v>122</v>
      </c>
      <c r="B222" s="30" t="s">
        <v>340</v>
      </c>
      <c r="C222" s="26"/>
      <c r="D222" s="26"/>
      <c r="E222" s="26"/>
      <c r="F222" s="67">
        <f>F224</f>
        <v>17550.258330000001</v>
      </c>
      <c r="G222" s="26">
        <v>1.99</v>
      </c>
      <c r="H222" s="26"/>
      <c r="I222" s="26"/>
      <c r="J222" s="26"/>
      <c r="K222" s="26"/>
      <c r="L222" s="48"/>
      <c r="M222" s="26"/>
      <c r="N222" s="65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</row>
    <row r="223" spans="1:38" s="6" customFormat="1" ht="24.75" customHeight="1">
      <c r="A223" s="216"/>
      <c r="B223" s="100" t="s">
        <v>261</v>
      </c>
      <c r="C223" s="26"/>
      <c r="D223" s="26"/>
      <c r="E223" s="26"/>
      <c r="F223" s="67"/>
      <c r="G223" s="26"/>
      <c r="H223" s="26"/>
      <c r="I223" s="26"/>
      <c r="J223" s="26"/>
      <c r="K223" s="26"/>
      <c r="L223" s="48"/>
      <c r="M223" s="26"/>
      <c r="N223" s="65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</row>
    <row r="224" spans="1:38" s="6" customFormat="1" ht="29.25" customHeight="1">
      <c r="A224" s="217"/>
      <c r="B224" s="96" t="s">
        <v>264</v>
      </c>
      <c r="C224" s="26"/>
      <c r="D224" s="26"/>
      <c r="E224" s="26"/>
      <c r="F224" s="67">
        <f>17257.75402+292.50431</f>
        <v>17550.258330000001</v>
      </c>
      <c r="G224" s="26"/>
      <c r="H224" s="26"/>
      <c r="I224" s="26"/>
      <c r="J224" s="26"/>
      <c r="K224" s="26"/>
      <c r="L224" s="48"/>
      <c r="M224" s="26"/>
      <c r="N224" s="65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</row>
    <row r="225" spans="1:38" s="6" customFormat="1" ht="144.75" customHeight="1">
      <c r="A225" s="215" t="s">
        <v>283</v>
      </c>
      <c r="B225" s="55" t="s">
        <v>394</v>
      </c>
      <c r="C225" s="48">
        <v>1</v>
      </c>
      <c r="D225" s="26"/>
      <c r="E225" s="26"/>
      <c r="F225" s="26"/>
      <c r="G225" s="26"/>
      <c r="H225" s="26"/>
      <c r="I225" s="26"/>
      <c r="J225" s="26"/>
      <c r="K225" s="26"/>
      <c r="L225" s="48"/>
      <c r="M225" s="26"/>
      <c r="N225" s="65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</row>
    <row r="226" spans="1:38" s="6" customFormat="1" ht="23.25">
      <c r="A226" s="216"/>
      <c r="B226" s="30" t="s">
        <v>261</v>
      </c>
      <c r="C226" s="48"/>
      <c r="D226" s="26"/>
      <c r="E226" s="26"/>
      <c r="F226" s="26"/>
      <c r="G226" s="26"/>
      <c r="H226" s="26"/>
      <c r="I226" s="26"/>
      <c r="J226" s="26"/>
      <c r="K226" s="26"/>
      <c r="L226" s="48"/>
      <c r="M226" s="26"/>
      <c r="N226" s="65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</row>
    <row r="227" spans="1:38" s="6" customFormat="1" ht="23.25">
      <c r="A227" s="216"/>
      <c r="B227" s="54" t="s">
        <v>264</v>
      </c>
      <c r="C227" s="48">
        <v>1</v>
      </c>
      <c r="D227" s="26"/>
      <c r="E227" s="26"/>
      <c r="F227" s="26"/>
      <c r="G227" s="26"/>
      <c r="H227" s="26"/>
      <c r="I227" s="26"/>
      <c r="J227" s="26"/>
      <c r="K227" s="26"/>
      <c r="L227" s="48"/>
      <c r="M227" s="26"/>
      <c r="N227" s="65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</row>
    <row r="228" spans="1:38" s="6" customFormat="1" ht="23.25">
      <c r="A228" s="216"/>
      <c r="B228" s="54" t="s">
        <v>254</v>
      </c>
      <c r="C228" s="48"/>
      <c r="D228" s="26"/>
      <c r="E228" s="26"/>
      <c r="F228" s="26"/>
      <c r="G228" s="26"/>
      <c r="H228" s="26"/>
      <c r="I228" s="26"/>
      <c r="J228" s="26"/>
      <c r="K228" s="26"/>
      <c r="L228" s="48"/>
      <c r="M228" s="26"/>
      <c r="N228" s="65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</row>
    <row r="229" spans="1:38" s="6" customFormat="1" ht="23.25">
      <c r="A229" s="216"/>
      <c r="B229" s="30" t="s">
        <v>347</v>
      </c>
      <c r="C229" s="48">
        <f>C227</f>
        <v>1</v>
      </c>
      <c r="D229" s="26"/>
      <c r="E229" s="26"/>
      <c r="F229" s="26"/>
      <c r="G229" s="26"/>
      <c r="H229" s="26"/>
      <c r="I229" s="26"/>
      <c r="J229" s="26"/>
      <c r="K229" s="26"/>
      <c r="L229" s="48"/>
      <c r="M229" s="26"/>
      <c r="N229" s="65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</row>
    <row r="230" spans="1:38" s="6" customFormat="1" ht="98.45" customHeight="1">
      <c r="A230" s="59" t="s">
        <v>301</v>
      </c>
      <c r="B230" s="30" t="s">
        <v>393</v>
      </c>
      <c r="C230" s="48"/>
      <c r="D230" s="26"/>
      <c r="E230" s="26"/>
      <c r="F230" s="31"/>
      <c r="G230" s="26"/>
      <c r="H230" s="26"/>
      <c r="I230" s="26"/>
      <c r="J230" s="26"/>
      <c r="K230" s="26"/>
      <c r="L230" s="48"/>
      <c r="M230" s="26"/>
      <c r="N230" s="65"/>
      <c r="O230" s="26"/>
      <c r="P230" s="26"/>
      <c r="Q230" s="26"/>
      <c r="R230" s="26"/>
      <c r="S230" s="26"/>
      <c r="T230" s="26"/>
      <c r="U230" s="26"/>
      <c r="V230" s="26"/>
      <c r="W230" s="26"/>
      <c r="X230" s="48">
        <v>16707</v>
      </c>
      <c r="Y230" s="26">
        <v>2</v>
      </c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</row>
    <row r="231" spans="1:38" s="6" customFormat="1" ht="26.25" customHeight="1">
      <c r="A231" s="64"/>
      <c r="B231" s="30" t="s">
        <v>148</v>
      </c>
      <c r="C231" s="103">
        <f>C225+C216</f>
        <v>6362.2002000000002</v>
      </c>
      <c r="D231" s="79">
        <f>D211+D212+D213+D214+D215+D216+D219+D222</f>
        <v>0</v>
      </c>
      <c r="E231" s="79">
        <f t="shared" ref="E231:AL231" si="20">E211+E212+E213+E214+E215+E216+E219+E222</f>
        <v>0</v>
      </c>
      <c r="F231" s="92">
        <f>F211+F212+F213+F214+F215+F216+F219+F222</f>
        <v>24868.43605</v>
      </c>
      <c r="G231" s="76">
        <f t="shared" si="20"/>
        <v>1.99</v>
      </c>
      <c r="H231" s="78">
        <f t="shared" si="20"/>
        <v>41.2</v>
      </c>
      <c r="I231" s="80"/>
      <c r="J231" s="79"/>
      <c r="K231" s="79">
        <f t="shared" si="20"/>
        <v>0</v>
      </c>
      <c r="L231" s="79">
        <f t="shared" si="20"/>
        <v>0</v>
      </c>
      <c r="M231" s="79">
        <f t="shared" si="20"/>
        <v>0</v>
      </c>
      <c r="N231" s="79">
        <f t="shared" si="20"/>
        <v>0</v>
      </c>
      <c r="O231" s="79">
        <f t="shared" si="20"/>
        <v>0</v>
      </c>
      <c r="P231" s="79">
        <f t="shared" si="20"/>
        <v>0</v>
      </c>
      <c r="Q231" s="79">
        <f t="shared" si="20"/>
        <v>0</v>
      </c>
      <c r="R231" s="80">
        <f t="shared" si="20"/>
        <v>22623</v>
      </c>
      <c r="S231" s="80">
        <f t="shared" si="20"/>
        <v>6</v>
      </c>
      <c r="T231" s="80">
        <f t="shared" si="20"/>
        <v>0</v>
      </c>
      <c r="U231" s="80">
        <f t="shared" si="20"/>
        <v>0</v>
      </c>
      <c r="V231" s="80">
        <f t="shared" si="20"/>
        <v>0</v>
      </c>
      <c r="W231" s="80">
        <f t="shared" si="20"/>
        <v>0</v>
      </c>
      <c r="X231" s="80">
        <f>X211+X212+X213+X214+X215+X216+X219+X222+X230</f>
        <v>50121</v>
      </c>
      <c r="Y231" s="80">
        <f t="shared" si="20"/>
        <v>4</v>
      </c>
      <c r="Z231" s="79">
        <f t="shared" si="20"/>
        <v>0</v>
      </c>
      <c r="AA231" s="79">
        <f t="shared" si="20"/>
        <v>0</v>
      </c>
      <c r="AB231" s="79">
        <f t="shared" si="20"/>
        <v>0</v>
      </c>
      <c r="AC231" s="79">
        <f t="shared" si="20"/>
        <v>0</v>
      </c>
      <c r="AD231" s="79">
        <f t="shared" si="20"/>
        <v>0</v>
      </c>
      <c r="AE231" s="79">
        <f t="shared" si="20"/>
        <v>0</v>
      </c>
      <c r="AF231" s="79">
        <f t="shared" si="20"/>
        <v>0</v>
      </c>
      <c r="AG231" s="79">
        <f t="shared" si="20"/>
        <v>0</v>
      </c>
      <c r="AH231" s="79">
        <f t="shared" si="20"/>
        <v>0</v>
      </c>
      <c r="AI231" s="79">
        <f t="shared" si="20"/>
        <v>0</v>
      </c>
      <c r="AJ231" s="79">
        <f t="shared" si="20"/>
        <v>0</v>
      </c>
      <c r="AK231" s="79">
        <f t="shared" si="20"/>
        <v>0</v>
      </c>
      <c r="AL231" s="79">
        <f t="shared" si="20"/>
        <v>0</v>
      </c>
    </row>
    <row r="232" spans="1:38" s="6" customFormat="1" ht="24.75" customHeight="1">
      <c r="A232" s="58" t="s">
        <v>53</v>
      </c>
      <c r="B232" s="221" t="s">
        <v>33</v>
      </c>
      <c r="C232" s="222"/>
      <c r="D232" s="222"/>
      <c r="E232" s="222"/>
      <c r="F232" s="222"/>
      <c r="G232" s="222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22"/>
      <c r="Z232" s="222"/>
      <c r="AA232" s="222"/>
      <c r="AB232" s="222"/>
      <c r="AC232" s="222"/>
      <c r="AD232" s="222"/>
      <c r="AE232" s="222"/>
      <c r="AF232" s="222"/>
      <c r="AG232" s="222"/>
      <c r="AH232" s="222"/>
      <c r="AI232" s="222"/>
      <c r="AJ232" s="222"/>
      <c r="AK232" s="222"/>
      <c r="AL232" s="223"/>
    </row>
    <row r="233" spans="1:38" s="6" customFormat="1" ht="147.6" customHeight="1">
      <c r="A233" s="58" t="s">
        <v>491</v>
      </c>
      <c r="B233" s="101" t="s">
        <v>395</v>
      </c>
      <c r="C233" s="26"/>
      <c r="D233" s="23"/>
      <c r="E233" s="23"/>
      <c r="F233" s="99"/>
      <c r="G233" s="74"/>
      <c r="H233" s="24"/>
      <c r="I233" s="23"/>
      <c r="J233" s="23"/>
      <c r="K233" s="23"/>
      <c r="L233" s="28"/>
      <c r="M233" s="33"/>
      <c r="N233" s="23"/>
      <c r="O233" s="23"/>
      <c r="P233" s="23"/>
      <c r="Q233" s="23"/>
      <c r="R233" s="28">
        <v>10000</v>
      </c>
      <c r="S233" s="33">
        <v>2</v>
      </c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33"/>
      <c r="AF233" s="23"/>
      <c r="AG233" s="23"/>
      <c r="AH233" s="23"/>
      <c r="AI233" s="23"/>
      <c r="AJ233" s="23"/>
      <c r="AK233" s="23"/>
      <c r="AL233" s="23"/>
    </row>
    <row r="234" spans="1:38" s="6" customFormat="1" ht="97.5" customHeight="1">
      <c r="A234" s="58" t="s">
        <v>123</v>
      </c>
      <c r="B234" s="30" t="s">
        <v>382</v>
      </c>
      <c r="C234" s="26"/>
      <c r="D234" s="23"/>
      <c r="E234" s="23"/>
      <c r="F234" s="23"/>
      <c r="G234" s="33"/>
      <c r="H234" s="24"/>
      <c r="I234" s="23"/>
      <c r="J234" s="23"/>
      <c r="K234" s="23"/>
      <c r="L234" s="28"/>
      <c r="M234" s="33"/>
      <c r="N234" s="23"/>
      <c r="O234" s="23"/>
      <c r="P234" s="23"/>
      <c r="Q234" s="23"/>
      <c r="R234" s="28">
        <v>7541</v>
      </c>
      <c r="S234" s="33">
        <v>2</v>
      </c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33"/>
      <c r="AF234" s="23"/>
      <c r="AG234" s="23"/>
      <c r="AH234" s="23"/>
      <c r="AI234" s="23"/>
      <c r="AJ234" s="23"/>
      <c r="AK234" s="23"/>
      <c r="AL234" s="23"/>
    </row>
    <row r="235" spans="1:38" s="6" customFormat="1" ht="48" customHeight="1">
      <c r="A235" s="58" t="s">
        <v>175</v>
      </c>
      <c r="B235" s="30" t="s">
        <v>221</v>
      </c>
      <c r="C235" s="26"/>
      <c r="D235" s="23"/>
      <c r="E235" s="23"/>
      <c r="F235" s="23"/>
      <c r="G235" s="23"/>
      <c r="H235" s="24"/>
      <c r="I235" s="23"/>
      <c r="J235" s="23"/>
      <c r="K235" s="23"/>
      <c r="L235" s="28"/>
      <c r="M235" s="23"/>
      <c r="N235" s="23"/>
      <c r="O235" s="23"/>
      <c r="P235" s="23"/>
      <c r="Q235" s="23"/>
      <c r="R235" s="28"/>
      <c r="S235" s="33"/>
      <c r="T235" s="23"/>
      <c r="U235" s="23"/>
      <c r="V235" s="23"/>
      <c r="W235" s="23"/>
      <c r="X235" s="28">
        <v>41647</v>
      </c>
      <c r="Y235" s="33">
        <v>5</v>
      </c>
      <c r="Z235" s="23"/>
      <c r="AA235" s="23"/>
      <c r="AB235" s="23"/>
      <c r="AC235" s="23"/>
      <c r="AD235" s="23"/>
      <c r="AE235" s="33"/>
      <c r="AF235" s="23"/>
      <c r="AG235" s="23"/>
      <c r="AH235" s="23"/>
      <c r="AI235" s="23"/>
      <c r="AJ235" s="23"/>
      <c r="AK235" s="33"/>
      <c r="AL235" s="23"/>
    </row>
    <row r="236" spans="1:38" s="6" customFormat="1" ht="120" customHeight="1">
      <c r="A236" s="58" t="s">
        <v>157</v>
      </c>
      <c r="B236" s="30" t="s">
        <v>245</v>
      </c>
      <c r="C236" s="26"/>
      <c r="D236" s="23"/>
      <c r="E236" s="23"/>
      <c r="F236" s="23"/>
      <c r="G236" s="23"/>
      <c r="H236" s="24"/>
      <c r="I236" s="23"/>
      <c r="J236" s="23"/>
      <c r="K236" s="23"/>
      <c r="L236" s="28"/>
      <c r="M236" s="23"/>
      <c r="N236" s="23"/>
      <c r="O236" s="23"/>
      <c r="P236" s="23"/>
      <c r="Q236" s="23"/>
      <c r="R236" s="28">
        <v>7541</v>
      </c>
      <c r="S236" s="33">
        <v>2</v>
      </c>
      <c r="T236" s="23"/>
      <c r="U236" s="23"/>
      <c r="V236" s="23"/>
      <c r="W236" s="23"/>
      <c r="X236" s="28">
        <v>16707</v>
      </c>
      <c r="Y236" s="33">
        <v>2</v>
      </c>
      <c r="Z236" s="23"/>
      <c r="AA236" s="23"/>
      <c r="AB236" s="23"/>
      <c r="AC236" s="23"/>
      <c r="AD236" s="23"/>
      <c r="AE236" s="33"/>
      <c r="AF236" s="23"/>
      <c r="AG236" s="23"/>
      <c r="AH236" s="23"/>
      <c r="AI236" s="23"/>
      <c r="AJ236" s="23"/>
      <c r="AK236" s="33"/>
      <c r="AL236" s="23"/>
    </row>
    <row r="237" spans="1:38" s="6" customFormat="1" ht="165" customHeight="1">
      <c r="A237" s="58" t="s">
        <v>492</v>
      </c>
      <c r="B237" s="30" t="s">
        <v>577</v>
      </c>
      <c r="C237" s="26"/>
      <c r="D237" s="23"/>
      <c r="E237" s="23"/>
      <c r="F237" s="23"/>
      <c r="G237" s="23"/>
      <c r="H237" s="24"/>
      <c r="I237" s="23"/>
      <c r="J237" s="23"/>
      <c r="K237" s="23"/>
      <c r="L237" s="28"/>
      <c r="M237" s="23"/>
      <c r="N237" s="23"/>
      <c r="O237" s="102">
        <v>30253.103419999999</v>
      </c>
      <c r="P237" s="23"/>
      <c r="Q237" s="23">
        <v>18.600000000000001</v>
      </c>
      <c r="R237" s="28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</row>
    <row r="238" spans="1:38" s="6" customFormat="1" ht="192" customHeight="1">
      <c r="A238" s="58" t="s">
        <v>124</v>
      </c>
      <c r="B238" s="30" t="s">
        <v>484</v>
      </c>
      <c r="C238" s="26"/>
      <c r="D238" s="23"/>
      <c r="E238" s="23"/>
      <c r="F238" s="23"/>
      <c r="G238" s="23"/>
      <c r="H238" s="24"/>
      <c r="I238" s="23"/>
      <c r="J238" s="23"/>
      <c r="K238" s="23"/>
      <c r="L238" s="28"/>
      <c r="M238" s="23"/>
      <c r="N238" s="23"/>
      <c r="O238" s="23"/>
      <c r="P238" s="23"/>
      <c r="Q238" s="23"/>
      <c r="R238" s="28">
        <v>32200</v>
      </c>
      <c r="S238" s="23"/>
      <c r="T238" s="33">
        <v>46</v>
      </c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33"/>
      <c r="AG238" s="23"/>
      <c r="AH238" s="23"/>
      <c r="AI238" s="23"/>
      <c r="AJ238" s="23"/>
      <c r="AK238" s="23"/>
      <c r="AL238" s="23"/>
    </row>
    <row r="239" spans="1:38" s="6" customFormat="1" ht="194.25" customHeight="1">
      <c r="A239" s="59" t="s">
        <v>125</v>
      </c>
      <c r="B239" s="30" t="s">
        <v>246</v>
      </c>
      <c r="C239" s="26"/>
      <c r="D239" s="23"/>
      <c r="E239" s="23"/>
      <c r="F239" s="23"/>
      <c r="G239" s="23"/>
      <c r="H239" s="24"/>
      <c r="I239" s="23"/>
      <c r="J239" s="23"/>
      <c r="K239" s="23"/>
      <c r="L239" s="28"/>
      <c r="M239" s="23"/>
      <c r="N239" s="23"/>
      <c r="O239" s="23"/>
      <c r="P239" s="23"/>
      <c r="Q239" s="23"/>
      <c r="R239" s="23"/>
      <c r="S239" s="23"/>
      <c r="T239" s="23"/>
      <c r="U239" s="23">
        <v>4600</v>
      </c>
      <c r="V239" s="23"/>
      <c r="W239" s="23">
        <v>5.6</v>
      </c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</row>
    <row r="240" spans="1:38" s="9" customFormat="1" ht="171.75" customHeight="1">
      <c r="A240" s="215" t="s">
        <v>126</v>
      </c>
      <c r="B240" s="30" t="s">
        <v>578</v>
      </c>
      <c r="C240" s="67">
        <f>C242</f>
        <v>138497.18236999999</v>
      </c>
      <c r="D240" s="23"/>
      <c r="E240" s="33">
        <v>165</v>
      </c>
      <c r="F240" s="23"/>
      <c r="G240" s="23"/>
      <c r="H240" s="24"/>
      <c r="I240" s="23"/>
      <c r="J240" s="23"/>
      <c r="K240" s="23"/>
      <c r="L240" s="28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</row>
    <row r="241" spans="1:38" s="9" customFormat="1" ht="32.25" customHeight="1">
      <c r="A241" s="216"/>
      <c r="B241" s="30" t="s">
        <v>261</v>
      </c>
      <c r="C241" s="61"/>
      <c r="D241" s="26"/>
      <c r="E241" s="65"/>
      <c r="F241" s="26"/>
      <c r="G241" s="26"/>
      <c r="H241" s="24"/>
      <c r="I241" s="26"/>
      <c r="J241" s="26"/>
      <c r="K241" s="26"/>
      <c r="L241" s="48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</row>
    <row r="242" spans="1:38" s="9" customFormat="1" ht="29.25" customHeight="1">
      <c r="A242" s="217"/>
      <c r="B242" s="30" t="s">
        <v>264</v>
      </c>
      <c r="C242" s="67">
        <f>136188.896+2308.28637</f>
        <v>138497.18236999999</v>
      </c>
      <c r="D242" s="26"/>
      <c r="E242" s="65"/>
      <c r="F242" s="26"/>
      <c r="G242" s="26"/>
      <c r="H242" s="24"/>
      <c r="I242" s="26"/>
      <c r="J242" s="26"/>
      <c r="K242" s="26"/>
      <c r="L242" s="48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</row>
    <row r="243" spans="1:38" s="9" customFormat="1" ht="294" customHeight="1">
      <c r="A243" s="215" t="s">
        <v>239</v>
      </c>
      <c r="B243" s="55" t="s">
        <v>489</v>
      </c>
      <c r="C243" s="48">
        <v>155</v>
      </c>
      <c r="D243" s="26"/>
      <c r="E243" s="65"/>
      <c r="F243" s="26"/>
      <c r="G243" s="26"/>
      <c r="H243" s="23"/>
      <c r="I243" s="26"/>
      <c r="J243" s="26"/>
      <c r="K243" s="26"/>
      <c r="L243" s="48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</row>
    <row r="244" spans="1:38" s="9" customFormat="1" ht="23.25">
      <c r="A244" s="216"/>
      <c r="B244" s="30" t="s">
        <v>261</v>
      </c>
      <c r="C244" s="48"/>
      <c r="D244" s="26"/>
      <c r="E244" s="65"/>
      <c r="F244" s="26"/>
      <c r="G244" s="26"/>
      <c r="H244" s="23"/>
      <c r="I244" s="26"/>
      <c r="J244" s="26"/>
      <c r="K244" s="26"/>
      <c r="L244" s="48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</row>
    <row r="245" spans="1:38" s="9" customFormat="1" ht="23.25">
      <c r="A245" s="216"/>
      <c r="B245" s="54" t="s">
        <v>264</v>
      </c>
      <c r="C245" s="48">
        <v>155</v>
      </c>
      <c r="D245" s="26"/>
      <c r="E245" s="65"/>
      <c r="F245" s="26"/>
      <c r="G245" s="26"/>
      <c r="H245" s="23"/>
      <c r="I245" s="26"/>
      <c r="J245" s="26"/>
      <c r="K245" s="26"/>
      <c r="L245" s="48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</row>
    <row r="246" spans="1:38" s="9" customFormat="1" ht="23.25">
      <c r="A246" s="216"/>
      <c r="B246" s="54" t="s">
        <v>254</v>
      </c>
      <c r="C246" s="48"/>
      <c r="D246" s="26"/>
      <c r="E246" s="65"/>
      <c r="F246" s="26"/>
      <c r="G246" s="26"/>
      <c r="H246" s="23"/>
      <c r="I246" s="26"/>
      <c r="J246" s="26"/>
      <c r="K246" s="26"/>
      <c r="L246" s="48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</row>
    <row r="247" spans="1:38" s="9" customFormat="1" ht="27" customHeight="1">
      <c r="A247" s="216"/>
      <c r="B247" s="30" t="s">
        <v>347</v>
      </c>
      <c r="C247" s="48">
        <f>C245</f>
        <v>155</v>
      </c>
      <c r="D247" s="26"/>
      <c r="E247" s="65"/>
      <c r="F247" s="26"/>
      <c r="G247" s="26"/>
      <c r="H247" s="23"/>
      <c r="I247" s="26"/>
      <c r="J247" s="26"/>
      <c r="K247" s="26"/>
      <c r="L247" s="48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</row>
    <row r="248" spans="1:38" s="6" customFormat="1" ht="30" customHeight="1">
      <c r="A248" s="58"/>
      <c r="B248" s="30" t="s">
        <v>148</v>
      </c>
      <c r="C248" s="92">
        <f>C234+C235+C236+C237+C238+C239+C240+C243</f>
        <v>138652.18236999999</v>
      </c>
      <c r="D248" s="92">
        <f>D234+D235+D236+D237+D238+D239+D240+D243</f>
        <v>0</v>
      </c>
      <c r="E248" s="80">
        <f>E234+E235+E236+E237+E238+E239+E240+E243</f>
        <v>165</v>
      </c>
      <c r="F248" s="80">
        <f t="shared" ref="F248:AL248" si="21">F234+F235+F236+F237+F238+F239+F240+F243</f>
        <v>0</v>
      </c>
      <c r="G248" s="80">
        <f t="shared" si="21"/>
        <v>0</v>
      </c>
      <c r="H248" s="80">
        <f t="shared" si="21"/>
        <v>0</v>
      </c>
      <c r="I248" s="80">
        <f t="shared" si="21"/>
        <v>0</v>
      </c>
      <c r="J248" s="80">
        <f t="shared" si="21"/>
        <v>0</v>
      </c>
      <c r="K248" s="80">
        <f t="shared" si="21"/>
        <v>0</v>
      </c>
      <c r="L248" s="80">
        <f t="shared" si="21"/>
        <v>0</v>
      </c>
      <c r="M248" s="80">
        <f t="shared" si="21"/>
        <v>0</v>
      </c>
      <c r="N248" s="80">
        <f t="shared" si="21"/>
        <v>0</v>
      </c>
      <c r="O248" s="92">
        <f t="shared" si="21"/>
        <v>30253.103419999999</v>
      </c>
      <c r="P248" s="80">
        <f t="shared" si="21"/>
        <v>0</v>
      </c>
      <c r="Q248" s="98">
        <f t="shared" si="21"/>
        <v>18.600000000000001</v>
      </c>
      <c r="R248" s="80">
        <f>R234+R235+R236+R237+R238+R239+R240+R243+R233</f>
        <v>57282</v>
      </c>
      <c r="S248" s="80">
        <f t="shared" si="21"/>
        <v>4</v>
      </c>
      <c r="T248" s="80">
        <f t="shared" si="21"/>
        <v>46</v>
      </c>
      <c r="U248" s="80">
        <f t="shared" si="21"/>
        <v>4600</v>
      </c>
      <c r="V248" s="80">
        <f t="shared" si="21"/>
        <v>0</v>
      </c>
      <c r="W248" s="98">
        <f t="shared" si="21"/>
        <v>5.6</v>
      </c>
      <c r="X248" s="80">
        <f t="shared" si="21"/>
        <v>58354</v>
      </c>
      <c r="Y248" s="80">
        <f t="shared" si="21"/>
        <v>7</v>
      </c>
      <c r="Z248" s="80">
        <f t="shared" si="21"/>
        <v>0</v>
      </c>
      <c r="AA248" s="80">
        <f t="shared" si="21"/>
        <v>0</v>
      </c>
      <c r="AB248" s="80">
        <f t="shared" si="21"/>
        <v>0</v>
      </c>
      <c r="AC248" s="80">
        <f t="shared" si="21"/>
        <v>0</v>
      </c>
      <c r="AD248" s="80">
        <f t="shared" si="21"/>
        <v>0</v>
      </c>
      <c r="AE248" s="80">
        <f t="shared" si="21"/>
        <v>0</v>
      </c>
      <c r="AF248" s="80">
        <f t="shared" si="21"/>
        <v>0</v>
      </c>
      <c r="AG248" s="80">
        <f t="shared" si="21"/>
        <v>0</v>
      </c>
      <c r="AH248" s="80">
        <f t="shared" si="21"/>
        <v>0</v>
      </c>
      <c r="AI248" s="80">
        <f t="shared" si="21"/>
        <v>0</v>
      </c>
      <c r="AJ248" s="80">
        <f t="shared" si="21"/>
        <v>0</v>
      </c>
      <c r="AK248" s="80">
        <f t="shared" si="21"/>
        <v>0</v>
      </c>
      <c r="AL248" s="80">
        <f t="shared" si="21"/>
        <v>0</v>
      </c>
    </row>
    <row r="249" spans="1:38" s="6" customFormat="1" ht="24.75" customHeight="1">
      <c r="A249" s="58" t="s">
        <v>54</v>
      </c>
      <c r="B249" s="221" t="s">
        <v>21</v>
      </c>
      <c r="C249" s="222"/>
      <c r="D249" s="222"/>
      <c r="E249" s="222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22"/>
      <c r="Z249" s="222"/>
      <c r="AA249" s="222"/>
      <c r="AB249" s="222"/>
      <c r="AC249" s="222"/>
      <c r="AD249" s="222"/>
      <c r="AE249" s="222"/>
      <c r="AF249" s="222"/>
      <c r="AG249" s="222"/>
      <c r="AH249" s="222"/>
      <c r="AI249" s="222"/>
      <c r="AJ249" s="222"/>
      <c r="AK249" s="222"/>
      <c r="AL249" s="223"/>
    </row>
    <row r="250" spans="1:38" s="6" customFormat="1" ht="74.25" customHeight="1">
      <c r="A250" s="58" t="s">
        <v>127</v>
      </c>
      <c r="B250" s="30" t="s">
        <v>29</v>
      </c>
      <c r="C250" s="104"/>
      <c r="D250" s="33"/>
      <c r="E250" s="23"/>
      <c r="F250" s="23"/>
      <c r="G250" s="23"/>
      <c r="H250" s="24"/>
      <c r="I250" s="23"/>
      <c r="J250" s="23"/>
      <c r="K250" s="23"/>
      <c r="L250" s="28"/>
      <c r="M250" s="23"/>
      <c r="N250" s="23"/>
      <c r="O250" s="23"/>
      <c r="P250" s="23"/>
      <c r="Q250" s="23"/>
      <c r="R250" s="28">
        <v>12132</v>
      </c>
      <c r="S250" s="23">
        <v>4.7</v>
      </c>
      <c r="T250" s="23"/>
      <c r="U250" s="23"/>
      <c r="V250" s="23"/>
      <c r="W250" s="23"/>
      <c r="X250" s="28">
        <v>33904</v>
      </c>
      <c r="Y250" s="33">
        <v>3</v>
      </c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33"/>
      <c r="AL250" s="23"/>
    </row>
    <row r="251" spans="1:38" s="6" customFormat="1" ht="24.75" customHeight="1">
      <c r="A251" s="58" t="s">
        <v>128</v>
      </c>
      <c r="B251" s="30" t="s">
        <v>222</v>
      </c>
      <c r="C251" s="26"/>
      <c r="D251" s="23"/>
      <c r="E251" s="23"/>
      <c r="F251" s="23"/>
      <c r="G251" s="23"/>
      <c r="H251" s="24"/>
      <c r="I251" s="23"/>
      <c r="J251" s="23"/>
      <c r="K251" s="23"/>
      <c r="L251" s="28"/>
      <c r="M251" s="23"/>
      <c r="N251" s="23"/>
      <c r="O251" s="23"/>
      <c r="P251" s="23"/>
      <c r="Q251" s="23"/>
      <c r="R251" s="28"/>
      <c r="S251" s="23"/>
      <c r="T251" s="23"/>
      <c r="U251" s="23"/>
      <c r="V251" s="23"/>
      <c r="W251" s="23"/>
      <c r="X251" s="28">
        <v>16707</v>
      </c>
      <c r="Y251" s="33">
        <v>2</v>
      </c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33"/>
      <c r="AL251" s="23"/>
    </row>
    <row r="252" spans="1:38" s="6" customFormat="1" ht="27" customHeight="1">
      <c r="A252" s="58" t="s">
        <v>129</v>
      </c>
      <c r="B252" s="30" t="s">
        <v>223</v>
      </c>
      <c r="C252" s="26"/>
      <c r="D252" s="23"/>
      <c r="E252" s="23"/>
      <c r="F252" s="23"/>
      <c r="G252" s="23"/>
      <c r="H252" s="24"/>
      <c r="I252" s="23"/>
      <c r="J252" s="23"/>
      <c r="K252" s="23"/>
      <c r="L252" s="28"/>
      <c r="M252" s="23"/>
      <c r="N252" s="23"/>
      <c r="O252" s="23"/>
      <c r="P252" s="23"/>
      <c r="Q252" s="23"/>
      <c r="R252" s="28">
        <v>4460</v>
      </c>
      <c r="S252" s="33">
        <v>2</v>
      </c>
      <c r="T252" s="23"/>
      <c r="U252" s="23"/>
      <c r="V252" s="23"/>
      <c r="W252" s="23"/>
      <c r="X252" s="28"/>
      <c r="Y252" s="23"/>
      <c r="Z252" s="23"/>
      <c r="AA252" s="23"/>
      <c r="AB252" s="23"/>
      <c r="AC252" s="23"/>
      <c r="AD252" s="23"/>
      <c r="AE252" s="33"/>
      <c r="AF252" s="23"/>
      <c r="AG252" s="23"/>
      <c r="AH252" s="23"/>
      <c r="AI252" s="23"/>
      <c r="AJ252" s="23"/>
      <c r="AK252" s="23"/>
      <c r="AL252" s="23"/>
    </row>
    <row r="253" spans="1:38" s="6" customFormat="1" ht="46.5" customHeight="1">
      <c r="A253" s="58" t="s">
        <v>130</v>
      </c>
      <c r="B253" s="30" t="s">
        <v>259</v>
      </c>
      <c r="C253" s="26"/>
      <c r="D253" s="23"/>
      <c r="E253" s="23"/>
      <c r="F253" s="23"/>
      <c r="G253" s="23"/>
      <c r="H253" s="24"/>
      <c r="I253" s="23"/>
      <c r="J253" s="23"/>
      <c r="K253" s="23"/>
      <c r="L253" s="28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8">
        <v>10024</v>
      </c>
      <c r="Y253" s="23">
        <v>1.2</v>
      </c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</row>
    <row r="254" spans="1:38" s="6" customFormat="1" ht="120" customHeight="1">
      <c r="A254" s="58" t="s">
        <v>184</v>
      </c>
      <c r="B254" s="30" t="s">
        <v>294</v>
      </c>
      <c r="C254" s="48"/>
      <c r="D254" s="23"/>
      <c r="E254" s="23"/>
      <c r="F254" s="23"/>
      <c r="G254" s="23"/>
      <c r="H254" s="24"/>
      <c r="I254" s="23"/>
      <c r="J254" s="23"/>
      <c r="K254" s="23"/>
      <c r="L254" s="28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8">
        <v>8353</v>
      </c>
      <c r="Y254" s="33">
        <v>1</v>
      </c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33"/>
      <c r="AL254" s="23"/>
    </row>
    <row r="255" spans="1:38" s="6" customFormat="1" ht="145.5" customHeight="1">
      <c r="A255" s="59" t="s">
        <v>224</v>
      </c>
      <c r="B255" s="30" t="s">
        <v>599</v>
      </c>
      <c r="C255" s="48"/>
      <c r="D255" s="23"/>
      <c r="E255" s="23"/>
      <c r="F255" s="23"/>
      <c r="G255" s="23"/>
      <c r="H255" s="24"/>
      <c r="I255" s="23"/>
      <c r="J255" s="23"/>
      <c r="K255" s="23"/>
      <c r="L255" s="28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8">
        <v>25300</v>
      </c>
      <c r="Y255" s="23"/>
      <c r="Z255" s="23">
        <v>72.63</v>
      </c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</row>
    <row r="256" spans="1:38" s="6" customFormat="1" ht="222.75" customHeight="1">
      <c r="A256" s="215" t="s">
        <v>225</v>
      </c>
      <c r="B256" s="172" t="s">
        <v>396</v>
      </c>
      <c r="C256" s="48">
        <v>50</v>
      </c>
      <c r="D256" s="26"/>
      <c r="E256" s="26"/>
      <c r="F256" s="26"/>
      <c r="G256" s="26"/>
      <c r="H256" s="23"/>
      <c r="I256" s="26"/>
      <c r="J256" s="26"/>
      <c r="K256" s="26"/>
      <c r="L256" s="48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48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</row>
    <row r="257" spans="1:38" s="6" customFormat="1" ht="23.25">
      <c r="A257" s="258"/>
      <c r="B257" s="60" t="s">
        <v>261</v>
      </c>
      <c r="C257" s="48"/>
      <c r="D257" s="26"/>
      <c r="E257" s="26"/>
      <c r="F257" s="26"/>
      <c r="G257" s="26"/>
      <c r="H257" s="23"/>
      <c r="I257" s="26"/>
      <c r="J257" s="26"/>
      <c r="K257" s="26"/>
      <c r="L257" s="48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48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</row>
    <row r="258" spans="1:38" s="6" customFormat="1" ht="23.25">
      <c r="A258" s="258"/>
      <c r="B258" s="169" t="s">
        <v>264</v>
      </c>
      <c r="C258" s="48">
        <v>50</v>
      </c>
      <c r="D258" s="26"/>
      <c r="E258" s="26"/>
      <c r="F258" s="26"/>
      <c r="G258" s="26"/>
      <c r="H258" s="23"/>
      <c r="I258" s="26"/>
      <c r="J258" s="26"/>
      <c r="K258" s="26"/>
      <c r="L258" s="48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48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</row>
    <row r="259" spans="1:38" s="6" customFormat="1" ht="23.25">
      <c r="A259" s="258"/>
      <c r="B259" s="169" t="s">
        <v>254</v>
      </c>
      <c r="C259" s="48"/>
      <c r="D259" s="26"/>
      <c r="E259" s="26"/>
      <c r="F259" s="26"/>
      <c r="G259" s="26"/>
      <c r="H259" s="23"/>
      <c r="I259" s="26"/>
      <c r="J259" s="26"/>
      <c r="K259" s="26"/>
      <c r="L259" s="48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48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</row>
    <row r="260" spans="1:38" s="6" customFormat="1" ht="23.25">
      <c r="A260" s="258"/>
      <c r="B260" s="60" t="s">
        <v>347</v>
      </c>
      <c r="C260" s="48">
        <f>C258</f>
        <v>50</v>
      </c>
      <c r="D260" s="26"/>
      <c r="E260" s="26"/>
      <c r="F260" s="26"/>
      <c r="G260" s="26"/>
      <c r="H260" s="23"/>
      <c r="I260" s="26"/>
      <c r="J260" s="26"/>
      <c r="K260" s="26"/>
      <c r="L260" s="48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48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</row>
    <row r="261" spans="1:38" s="6" customFormat="1" ht="23.25">
      <c r="A261" s="63"/>
      <c r="B261" s="60" t="s">
        <v>261</v>
      </c>
      <c r="C261" s="48"/>
      <c r="D261" s="26"/>
      <c r="E261" s="26"/>
      <c r="F261" s="26"/>
      <c r="G261" s="26"/>
      <c r="H261" s="26"/>
      <c r="I261" s="26"/>
      <c r="J261" s="26"/>
      <c r="K261" s="26"/>
      <c r="L261" s="48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48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</row>
    <row r="262" spans="1:38" s="6" customFormat="1" ht="23.25">
      <c r="A262" s="64"/>
      <c r="B262" s="169" t="s">
        <v>264</v>
      </c>
      <c r="C262" s="48"/>
      <c r="D262" s="26"/>
      <c r="E262" s="26"/>
      <c r="F262" s="26"/>
      <c r="G262" s="26"/>
      <c r="H262" s="26"/>
      <c r="I262" s="26"/>
      <c r="J262" s="26"/>
      <c r="K262" s="26"/>
      <c r="L262" s="48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48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</row>
    <row r="263" spans="1:38" s="6" customFormat="1" ht="27" customHeight="1">
      <c r="A263" s="58"/>
      <c r="B263" s="30" t="s">
        <v>148</v>
      </c>
      <c r="C263" s="80">
        <f>C256</f>
        <v>50</v>
      </c>
      <c r="D263" s="93">
        <f t="shared" ref="D263:K263" si="22">D255+D254+D253+D252+D251+D250</f>
        <v>0</v>
      </c>
      <c r="E263" s="93">
        <f t="shared" si="22"/>
        <v>0</v>
      </c>
      <c r="F263" s="93">
        <f t="shared" si="22"/>
        <v>0</v>
      </c>
      <c r="G263" s="93">
        <f t="shared" si="22"/>
        <v>0</v>
      </c>
      <c r="H263" s="93">
        <f t="shared" si="22"/>
        <v>0</v>
      </c>
      <c r="I263" s="93">
        <f t="shared" si="22"/>
        <v>0</v>
      </c>
      <c r="J263" s="93">
        <f t="shared" si="22"/>
        <v>0</v>
      </c>
      <c r="K263" s="93">
        <f t="shared" si="22"/>
        <v>0</v>
      </c>
      <c r="L263" s="80"/>
      <c r="M263" s="78"/>
      <c r="N263" s="93">
        <f t="shared" ref="N263:AL263" si="23">N255+N254+N253+N252+N251+N250</f>
        <v>0</v>
      </c>
      <c r="O263" s="93">
        <f t="shared" si="23"/>
        <v>0</v>
      </c>
      <c r="P263" s="93">
        <f t="shared" si="23"/>
        <v>0</v>
      </c>
      <c r="Q263" s="93">
        <f t="shared" si="23"/>
        <v>0</v>
      </c>
      <c r="R263" s="80">
        <f t="shared" si="23"/>
        <v>16592</v>
      </c>
      <c r="S263" s="78">
        <f t="shared" si="23"/>
        <v>6.7</v>
      </c>
      <c r="T263" s="93">
        <f t="shared" si="23"/>
        <v>0</v>
      </c>
      <c r="U263" s="93">
        <f t="shared" si="23"/>
        <v>0</v>
      </c>
      <c r="V263" s="93">
        <f t="shared" si="23"/>
        <v>0</v>
      </c>
      <c r="W263" s="93">
        <f t="shared" si="23"/>
        <v>0</v>
      </c>
      <c r="X263" s="80">
        <f t="shared" si="23"/>
        <v>94288</v>
      </c>
      <c r="Y263" s="78">
        <f t="shared" si="23"/>
        <v>7.2</v>
      </c>
      <c r="Z263" s="76">
        <f t="shared" si="23"/>
        <v>72.63</v>
      </c>
      <c r="AA263" s="93">
        <f t="shared" si="23"/>
        <v>0</v>
      </c>
      <c r="AB263" s="93">
        <f t="shared" si="23"/>
        <v>0</v>
      </c>
      <c r="AC263" s="93">
        <f t="shared" si="23"/>
        <v>0</v>
      </c>
      <c r="AD263" s="93">
        <f t="shared" si="23"/>
        <v>0</v>
      </c>
      <c r="AE263" s="93">
        <f t="shared" si="23"/>
        <v>0</v>
      </c>
      <c r="AF263" s="93">
        <f t="shared" si="23"/>
        <v>0</v>
      </c>
      <c r="AG263" s="93">
        <f t="shared" si="23"/>
        <v>0</v>
      </c>
      <c r="AH263" s="93">
        <f t="shared" si="23"/>
        <v>0</v>
      </c>
      <c r="AI263" s="93">
        <f t="shared" si="23"/>
        <v>0</v>
      </c>
      <c r="AJ263" s="93">
        <f t="shared" si="23"/>
        <v>0</v>
      </c>
      <c r="AK263" s="93">
        <f t="shared" si="23"/>
        <v>0</v>
      </c>
      <c r="AL263" s="93">
        <f t="shared" si="23"/>
        <v>0</v>
      </c>
    </row>
    <row r="264" spans="1:38" s="6" customFormat="1" ht="27" customHeight="1">
      <c r="A264" s="58" t="s">
        <v>55</v>
      </c>
      <c r="B264" s="224" t="s">
        <v>22</v>
      </c>
      <c r="C264" s="225"/>
      <c r="D264" s="225"/>
      <c r="E264" s="225"/>
      <c r="F264" s="225"/>
      <c r="G264" s="225"/>
      <c r="H264" s="225"/>
      <c r="I264" s="225"/>
      <c r="J264" s="225"/>
      <c r="K264" s="225"/>
      <c r="L264" s="225"/>
      <c r="M264" s="225"/>
      <c r="N264" s="225"/>
      <c r="O264" s="225"/>
      <c r="P264" s="225"/>
      <c r="Q264" s="225"/>
      <c r="R264" s="225"/>
      <c r="S264" s="225"/>
      <c r="T264" s="225"/>
      <c r="U264" s="225"/>
      <c r="V264" s="225"/>
      <c r="W264" s="225"/>
      <c r="X264" s="225"/>
      <c r="Y264" s="225"/>
      <c r="Z264" s="225"/>
      <c r="AA264" s="225"/>
      <c r="AB264" s="225"/>
      <c r="AC264" s="225"/>
      <c r="AD264" s="225"/>
      <c r="AE264" s="225"/>
      <c r="AF264" s="225"/>
      <c r="AG264" s="225"/>
      <c r="AH264" s="225"/>
      <c r="AI264" s="225"/>
      <c r="AJ264" s="225"/>
      <c r="AK264" s="225"/>
      <c r="AL264" s="226"/>
    </row>
    <row r="265" spans="1:38" s="6" customFormat="1" ht="47.25" customHeight="1">
      <c r="A265" s="58" t="s">
        <v>158</v>
      </c>
      <c r="B265" s="89" t="s">
        <v>600</v>
      </c>
      <c r="C265" s="23"/>
      <c r="D265" s="33"/>
      <c r="E265" s="23"/>
      <c r="F265" s="23"/>
      <c r="G265" s="23"/>
      <c r="H265" s="24"/>
      <c r="I265" s="28"/>
      <c r="J265" s="33"/>
      <c r="K265" s="23"/>
      <c r="L265" s="28"/>
      <c r="M265" s="33"/>
      <c r="N265" s="23"/>
      <c r="O265" s="23"/>
      <c r="P265" s="23"/>
      <c r="Q265" s="23"/>
      <c r="R265" s="28">
        <v>7541</v>
      </c>
      <c r="S265" s="33">
        <v>2</v>
      </c>
      <c r="T265" s="23"/>
      <c r="U265" s="23"/>
      <c r="V265" s="23"/>
      <c r="W265" s="23"/>
      <c r="X265" s="28">
        <v>16707</v>
      </c>
      <c r="Y265" s="33">
        <v>2</v>
      </c>
      <c r="Z265" s="23"/>
      <c r="AA265" s="23"/>
      <c r="AB265" s="23"/>
      <c r="AC265" s="23"/>
      <c r="AD265" s="23"/>
      <c r="AE265" s="33"/>
      <c r="AF265" s="23"/>
      <c r="AG265" s="23"/>
      <c r="AH265" s="23"/>
      <c r="AI265" s="23"/>
      <c r="AJ265" s="23"/>
      <c r="AK265" s="33"/>
      <c r="AL265" s="23"/>
    </row>
    <row r="266" spans="1:38" s="6" customFormat="1" ht="48" customHeight="1">
      <c r="A266" s="58" t="s">
        <v>176</v>
      </c>
      <c r="B266" s="30" t="s">
        <v>1</v>
      </c>
      <c r="C266" s="26"/>
      <c r="D266" s="23"/>
      <c r="E266" s="23"/>
      <c r="F266" s="23"/>
      <c r="G266" s="23"/>
      <c r="H266" s="24"/>
      <c r="I266" s="28"/>
      <c r="J266" s="23"/>
      <c r="K266" s="23"/>
      <c r="L266" s="28"/>
      <c r="M266" s="23"/>
      <c r="N266" s="23"/>
      <c r="O266" s="23"/>
      <c r="P266" s="23"/>
      <c r="Q266" s="23"/>
      <c r="R266" s="28">
        <v>7312</v>
      </c>
      <c r="S266" s="33">
        <v>3</v>
      </c>
      <c r="T266" s="23"/>
      <c r="U266" s="23"/>
      <c r="V266" s="23"/>
      <c r="W266" s="23"/>
      <c r="X266" s="28">
        <v>16707</v>
      </c>
      <c r="Y266" s="33">
        <v>2</v>
      </c>
      <c r="Z266" s="23"/>
      <c r="AA266" s="23"/>
      <c r="AB266" s="23"/>
      <c r="AC266" s="23"/>
      <c r="AD266" s="23"/>
      <c r="AE266" s="33"/>
      <c r="AF266" s="23"/>
      <c r="AG266" s="23"/>
      <c r="AH266" s="23"/>
      <c r="AI266" s="23"/>
      <c r="AJ266" s="23"/>
      <c r="AK266" s="33"/>
      <c r="AL266" s="23"/>
    </row>
    <row r="267" spans="1:38" s="6" customFormat="1" ht="49.5" customHeight="1">
      <c r="A267" s="58" t="s">
        <v>131</v>
      </c>
      <c r="B267" s="30" t="s">
        <v>179</v>
      </c>
      <c r="C267" s="26"/>
      <c r="D267" s="23"/>
      <c r="E267" s="23"/>
      <c r="F267" s="23"/>
      <c r="G267" s="23"/>
      <c r="H267" s="24"/>
      <c r="I267" s="28"/>
      <c r="J267" s="23"/>
      <c r="K267" s="23"/>
      <c r="L267" s="28"/>
      <c r="M267" s="23"/>
      <c r="N267" s="23"/>
      <c r="O267" s="23"/>
      <c r="P267" s="23"/>
      <c r="Q267" s="23"/>
      <c r="R267" s="28">
        <v>7282</v>
      </c>
      <c r="S267" s="23">
        <v>2.5</v>
      </c>
      <c r="T267" s="23"/>
      <c r="U267" s="23"/>
      <c r="V267" s="23"/>
      <c r="W267" s="23"/>
      <c r="X267" s="28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</row>
    <row r="268" spans="1:38" s="6" customFormat="1" ht="120.75" customHeight="1">
      <c r="A268" s="59" t="s">
        <v>132</v>
      </c>
      <c r="B268" s="30" t="s">
        <v>371</v>
      </c>
      <c r="C268" s="26"/>
      <c r="D268" s="23"/>
      <c r="E268" s="23"/>
      <c r="F268" s="23"/>
      <c r="G268" s="23"/>
      <c r="H268" s="24"/>
      <c r="I268" s="28"/>
      <c r="J268" s="23"/>
      <c r="K268" s="23"/>
      <c r="L268" s="28"/>
      <c r="M268" s="23"/>
      <c r="N268" s="23"/>
      <c r="O268" s="23"/>
      <c r="P268" s="23"/>
      <c r="Q268" s="23"/>
      <c r="R268" s="28">
        <v>10800</v>
      </c>
      <c r="S268" s="23"/>
      <c r="T268" s="23">
        <v>27.9</v>
      </c>
      <c r="U268" s="23"/>
      <c r="V268" s="23"/>
      <c r="W268" s="23"/>
      <c r="X268" s="28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</row>
    <row r="269" spans="1:38" s="6" customFormat="1" ht="33.75" customHeight="1">
      <c r="A269" s="64"/>
      <c r="B269" s="30" t="s">
        <v>148</v>
      </c>
      <c r="C269" s="79">
        <f>C268+C267+C266+C265</f>
        <v>0</v>
      </c>
      <c r="D269" s="80">
        <f t="shared" ref="D269:AL269" si="24">D268+D267+D266+D265</f>
        <v>0</v>
      </c>
      <c r="E269" s="80">
        <f t="shared" si="24"/>
        <v>0</v>
      </c>
      <c r="F269" s="80">
        <f t="shared" si="24"/>
        <v>0</v>
      </c>
      <c r="G269" s="80">
        <f t="shared" si="24"/>
        <v>0</v>
      </c>
      <c r="H269" s="80">
        <f t="shared" si="24"/>
        <v>0</v>
      </c>
      <c r="I269" s="80">
        <f t="shared" si="24"/>
        <v>0</v>
      </c>
      <c r="J269" s="80">
        <f t="shared" si="24"/>
        <v>0</v>
      </c>
      <c r="K269" s="80">
        <f t="shared" si="24"/>
        <v>0</v>
      </c>
      <c r="L269" s="80"/>
      <c r="M269" s="80"/>
      <c r="N269" s="80">
        <f t="shared" si="24"/>
        <v>0</v>
      </c>
      <c r="O269" s="80">
        <f t="shared" si="24"/>
        <v>0</v>
      </c>
      <c r="P269" s="80">
        <f t="shared" si="24"/>
        <v>0</v>
      </c>
      <c r="Q269" s="80">
        <f t="shared" si="24"/>
        <v>0</v>
      </c>
      <c r="R269" s="80">
        <f t="shared" si="24"/>
        <v>32935</v>
      </c>
      <c r="S269" s="98">
        <f t="shared" si="24"/>
        <v>7.5</v>
      </c>
      <c r="T269" s="80">
        <f t="shared" si="24"/>
        <v>27.9</v>
      </c>
      <c r="U269" s="80">
        <f t="shared" si="24"/>
        <v>0</v>
      </c>
      <c r="V269" s="80">
        <f t="shared" si="24"/>
        <v>0</v>
      </c>
      <c r="W269" s="80">
        <f t="shared" si="24"/>
        <v>0</v>
      </c>
      <c r="X269" s="80">
        <f t="shared" si="24"/>
        <v>33414</v>
      </c>
      <c r="Y269" s="80">
        <f t="shared" si="24"/>
        <v>4</v>
      </c>
      <c r="Z269" s="80">
        <f t="shared" si="24"/>
        <v>0</v>
      </c>
      <c r="AA269" s="80">
        <f t="shared" si="24"/>
        <v>0</v>
      </c>
      <c r="AB269" s="80">
        <f t="shared" si="24"/>
        <v>0</v>
      </c>
      <c r="AC269" s="80">
        <f t="shared" si="24"/>
        <v>0</v>
      </c>
      <c r="AD269" s="80">
        <f t="shared" si="24"/>
        <v>0</v>
      </c>
      <c r="AE269" s="80">
        <f t="shared" si="24"/>
        <v>0</v>
      </c>
      <c r="AF269" s="80">
        <f t="shared" si="24"/>
        <v>0</v>
      </c>
      <c r="AG269" s="80">
        <f t="shared" si="24"/>
        <v>0</v>
      </c>
      <c r="AH269" s="80">
        <f t="shared" si="24"/>
        <v>0</v>
      </c>
      <c r="AI269" s="80">
        <f t="shared" si="24"/>
        <v>0</v>
      </c>
      <c r="AJ269" s="80">
        <f t="shared" si="24"/>
        <v>0</v>
      </c>
      <c r="AK269" s="80">
        <f t="shared" si="24"/>
        <v>0</v>
      </c>
      <c r="AL269" s="80">
        <f t="shared" si="24"/>
        <v>0</v>
      </c>
    </row>
    <row r="270" spans="1:38" s="6" customFormat="1" ht="28.5" customHeight="1">
      <c r="A270" s="58" t="s">
        <v>56</v>
      </c>
      <c r="B270" s="221" t="s">
        <v>23</v>
      </c>
      <c r="C270" s="222"/>
      <c r="D270" s="222"/>
      <c r="E270" s="222"/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22"/>
      <c r="Z270" s="222"/>
      <c r="AA270" s="222"/>
      <c r="AB270" s="222"/>
      <c r="AC270" s="222"/>
      <c r="AD270" s="222"/>
      <c r="AE270" s="222"/>
      <c r="AF270" s="222"/>
      <c r="AG270" s="222"/>
      <c r="AH270" s="222"/>
      <c r="AI270" s="222"/>
      <c r="AJ270" s="222"/>
      <c r="AK270" s="222"/>
      <c r="AL270" s="223"/>
    </row>
    <row r="271" spans="1:38" s="6" customFormat="1" ht="51.75" customHeight="1">
      <c r="A271" s="58" t="s">
        <v>133</v>
      </c>
      <c r="B271" s="30" t="s">
        <v>372</v>
      </c>
      <c r="C271" s="26"/>
      <c r="D271" s="23"/>
      <c r="E271" s="23"/>
      <c r="F271" s="23"/>
      <c r="G271" s="23"/>
      <c r="H271" s="24"/>
      <c r="I271" s="28"/>
      <c r="J271" s="33"/>
      <c r="K271" s="23"/>
      <c r="L271" s="28"/>
      <c r="M271" s="23"/>
      <c r="N271" s="23"/>
      <c r="O271" s="28">
        <v>19005</v>
      </c>
      <c r="P271" s="33">
        <v>1</v>
      </c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3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</row>
    <row r="272" spans="1:38" s="6" customFormat="1" ht="50.25" customHeight="1">
      <c r="A272" s="58" t="s">
        <v>134</v>
      </c>
      <c r="B272" s="30" t="s">
        <v>226</v>
      </c>
      <c r="C272" s="26"/>
      <c r="D272" s="23"/>
      <c r="E272" s="23"/>
      <c r="F272" s="23"/>
      <c r="G272" s="23"/>
      <c r="H272" s="24"/>
      <c r="I272" s="23"/>
      <c r="J272" s="33"/>
      <c r="K272" s="23"/>
      <c r="L272" s="28"/>
      <c r="M272" s="23"/>
      <c r="N272" s="23"/>
      <c r="O272" s="28">
        <v>19005</v>
      </c>
      <c r="P272" s="33">
        <v>1</v>
      </c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3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</row>
    <row r="273" spans="1:38" s="6" customFormat="1" ht="26.25" customHeight="1">
      <c r="A273" s="58" t="s">
        <v>135</v>
      </c>
      <c r="B273" s="30" t="s">
        <v>227</v>
      </c>
      <c r="C273" s="26"/>
      <c r="D273" s="23"/>
      <c r="E273" s="23"/>
      <c r="F273" s="23"/>
      <c r="G273" s="23"/>
      <c r="H273" s="24"/>
      <c r="I273" s="23"/>
      <c r="J273" s="23"/>
      <c r="K273" s="23"/>
      <c r="L273" s="28"/>
      <c r="M273" s="23"/>
      <c r="N273" s="23"/>
      <c r="O273" s="28"/>
      <c r="P273" s="23"/>
      <c r="Q273" s="23"/>
      <c r="R273" s="23"/>
      <c r="S273" s="23"/>
      <c r="T273" s="23"/>
      <c r="U273" s="23"/>
      <c r="V273" s="23"/>
      <c r="W273" s="23"/>
      <c r="X273" s="28">
        <v>8353</v>
      </c>
      <c r="Y273" s="33">
        <v>1</v>
      </c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33"/>
      <c r="AL273" s="23"/>
    </row>
    <row r="274" spans="1:38" s="6" customFormat="1" ht="75" customHeight="1">
      <c r="A274" s="58" t="s">
        <v>136</v>
      </c>
      <c r="B274" s="30" t="s">
        <v>598</v>
      </c>
      <c r="C274" s="26"/>
      <c r="D274" s="23"/>
      <c r="E274" s="23"/>
      <c r="F274" s="23"/>
      <c r="G274" s="23"/>
      <c r="H274" s="24"/>
      <c r="I274" s="23"/>
      <c r="J274" s="23"/>
      <c r="K274" s="23"/>
      <c r="L274" s="28"/>
      <c r="M274" s="23"/>
      <c r="N274" s="23"/>
      <c r="O274" s="28"/>
      <c r="P274" s="23"/>
      <c r="Q274" s="23"/>
      <c r="R274" s="23"/>
      <c r="S274" s="23"/>
      <c r="T274" s="23"/>
      <c r="U274" s="23"/>
      <c r="V274" s="23"/>
      <c r="W274" s="23"/>
      <c r="X274" s="28">
        <v>16707</v>
      </c>
      <c r="Y274" s="33">
        <v>2</v>
      </c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33"/>
      <c r="AL274" s="23"/>
    </row>
    <row r="275" spans="1:38" s="6" customFormat="1" ht="48.75" customHeight="1">
      <c r="A275" s="58" t="s">
        <v>137</v>
      </c>
      <c r="B275" s="30" t="s">
        <v>228</v>
      </c>
      <c r="C275" s="26"/>
      <c r="D275" s="23"/>
      <c r="E275" s="23"/>
      <c r="F275" s="23"/>
      <c r="G275" s="23"/>
      <c r="H275" s="24"/>
      <c r="I275" s="23"/>
      <c r="J275" s="23"/>
      <c r="K275" s="23"/>
      <c r="L275" s="28"/>
      <c r="M275" s="23"/>
      <c r="N275" s="23"/>
      <c r="O275" s="28"/>
      <c r="P275" s="23"/>
      <c r="Q275" s="23"/>
      <c r="R275" s="23"/>
      <c r="S275" s="23"/>
      <c r="T275" s="23"/>
      <c r="U275" s="23"/>
      <c r="V275" s="23"/>
      <c r="W275" s="23"/>
      <c r="X275" s="28">
        <v>8353</v>
      </c>
      <c r="Y275" s="33">
        <v>1</v>
      </c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33"/>
      <c r="AL275" s="23"/>
    </row>
    <row r="276" spans="1:38" s="6" customFormat="1" ht="119.25" customHeight="1">
      <c r="A276" s="58" t="s">
        <v>164</v>
      </c>
      <c r="B276" s="30" t="s">
        <v>373</v>
      </c>
      <c r="C276" s="26"/>
      <c r="D276" s="23"/>
      <c r="E276" s="23"/>
      <c r="F276" s="23"/>
      <c r="G276" s="23"/>
      <c r="H276" s="24"/>
      <c r="I276" s="23"/>
      <c r="J276" s="23"/>
      <c r="K276" s="23"/>
      <c r="L276" s="28"/>
      <c r="M276" s="23"/>
      <c r="N276" s="23"/>
      <c r="O276" s="28"/>
      <c r="P276" s="23"/>
      <c r="Q276" s="23"/>
      <c r="R276" s="28">
        <v>17486</v>
      </c>
      <c r="S276" s="23"/>
      <c r="T276" s="23">
        <v>37.15</v>
      </c>
      <c r="U276" s="23"/>
      <c r="V276" s="23"/>
      <c r="W276" s="23"/>
      <c r="X276" s="28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</row>
    <row r="277" spans="1:38" s="6" customFormat="1" ht="119.25" customHeight="1">
      <c r="A277" s="58" t="s">
        <v>165</v>
      </c>
      <c r="B277" s="30" t="s">
        <v>601</v>
      </c>
      <c r="C277" s="26"/>
      <c r="D277" s="23"/>
      <c r="E277" s="23"/>
      <c r="F277" s="23"/>
      <c r="G277" s="23"/>
      <c r="H277" s="24"/>
      <c r="I277" s="23"/>
      <c r="J277" s="23"/>
      <c r="K277" s="23"/>
      <c r="L277" s="28"/>
      <c r="M277" s="23"/>
      <c r="N277" s="23"/>
      <c r="O277" s="28"/>
      <c r="P277" s="23"/>
      <c r="Q277" s="23"/>
      <c r="R277" s="28">
        <v>20800</v>
      </c>
      <c r="S277" s="23"/>
      <c r="T277" s="23">
        <v>18.55</v>
      </c>
      <c r="U277" s="23"/>
      <c r="V277" s="23"/>
      <c r="W277" s="23"/>
      <c r="X277" s="28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</row>
    <row r="278" spans="1:38" s="6" customFormat="1" ht="24.75" customHeight="1">
      <c r="A278" s="64"/>
      <c r="B278" s="30" t="s">
        <v>148</v>
      </c>
      <c r="C278" s="80"/>
      <c r="D278" s="78">
        <f>D277+D276+D275+D274+D273+D272+D271</f>
        <v>0</v>
      </c>
      <c r="E278" s="98">
        <f t="shared" ref="E278:AL278" si="25">E277+E276+E275+E274+E273+E272+E271</f>
        <v>0</v>
      </c>
      <c r="F278" s="98">
        <f t="shared" si="25"/>
        <v>0</v>
      </c>
      <c r="G278" s="98">
        <f t="shared" si="25"/>
        <v>0</v>
      </c>
      <c r="H278" s="98">
        <f t="shared" si="25"/>
        <v>0</v>
      </c>
      <c r="I278" s="98">
        <f t="shared" si="25"/>
        <v>0</v>
      </c>
      <c r="J278" s="98">
        <f t="shared" si="25"/>
        <v>0</v>
      </c>
      <c r="K278" s="98">
        <f t="shared" si="25"/>
        <v>0</v>
      </c>
      <c r="L278" s="98">
        <f t="shared" si="25"/>
        <v>0</v>
      </c>
      <c r="M278" s="98">
        <f t="shared" si="25"/>
        <v>0</v>
      </c>
      <c r="N278" s="98">
        <f t="shared" si="25"/>
        <v>0</v>
      </c>
      <c r="O278" s="98">
        <f t="shared" si="25"/>
        <v>38010</v>
      </c>
      <c r="P278" s="80">
        <f t="shared" si="25"/>
        <v>2</v>
      </c>
      <c r="Q278" s="98">
        <f t="shared" si="25"/>
        <v>0</v>
      </c>
      <c r="R278" s="80">
        <f t="shared" si="25"/>
        <v>38286</v>
      </c>
      <c r="S278" s="98">
        <f t="shared" si="25"/>
        <v>0</v>
      </c>
      <c r="T278" s="98">
        <f t="shared" si="25"/>
        <v>55.7</v>
      </c>
      <c r="U278" s="98">
        <f t="shared" si="25"/>
        <v>0</v>
      </c>
      <c r="V278" s="98">
        <f t="shared" si="25"/>
        <v>0</v>
      </c>
      <c r="W278" s="98">
        <f t="shared" si="25"/>
        <v>0</v>
      </c>
      <c r="X278" s="80">
        <f t="shared" si="25"/>
        <v>33413</v>
      </c>
      <c r="Y278" s="80">
        <f t="shared" si="25"/>
        <v>4</v>
      </c>
      <c r="Z278" s="98">
        <f t="shared" si="25"/>
        <v>0</v>
      </c>
      <c r="AA278" s="98">
        <f t="shared" si="25"/>
        <v>0</v>
      </c>
      <c r="AB278" s="98">
        <f t="shared" si="25"/>
        <v>0</v>
      </c>
      <c r="AC278" s="98">
        <f t="shared" si="25"/>
        <v>0</v>
      </c>
      <c r="AD278" s="98">
        <f t="shared" si="25"/>
        <v>0</v>
      </c>
      <c r="AE278" s="98">
        <f t="shared" si="25"/>
        <v>0</v>
      </c>
      <c r="AF278" s="98">
        <f t="shared" si="25"/>
        <v>0</v>
      </c>
      <c r="AG278" s="98">
        <f t="shared" si="25"/>
        <v>0</v>
      </c>
      <c r="AH278" s="98">
        <f t="shared" si="25"/>
        <v>0</v>
      </c>
      <c r="AI278" s="98">
        <f t="shared" si="25"/>
        <v>0</v>
      </c>
      <c r="AJ278" s="98">
        <f t="shared" si="25"/>
        <v>0</v>
      </c>
      <c r="AK278" s="98">
        <f t="shared" si="25"/>
        <v>0</v>
      </c>
      <c r="AL278" s="98">
        <f t="shared" si="25"/>
        <v>0</v>
      </c>
    </row>
    <row r="279" spans="1:38" s="6" customFormat="1" ht="24.75" customHeight="1">
      <c r="A279" s="58" t="s">
        <v>57</v>
      </c>
      <c r="B279" s="221" t="s">
        <v>24</v>
      </c>
      <c r="C279" s="222"/>
      <c r="D279" s="222"/>
      <c r="E279" s="222"/>
      <c r="F279" s="222"/>
      <c r="G279" s="222"/>
      <c r="H279" s="222"/>
      <c r="I279" s="222"/>
      <c r="J279" s="222"/>
      <c r="K279" s="222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  <c r="W279" s="222"/>
      <c r="X279" s="222"/>
      <c r="Y279" s="222"/>
      <c r="Z279" s="222"/>
      <c r="AA279" s="222"/>
      <c r="AB279" s="222"/>
      <c r="AC279" s="222"/>
      <c r="AD279" s="222"/>
      <c r="AE279" s="222"/>
      <c r="AF279" s="222"/>
      <c r="AG279" s="222"/>
      <c r="AH279" s="222"/>
      <c r="AI279" s="222"/>
      <c r="AJ279" s="222"/>
      <c r="AK279" s="222"/>
      <c r="AL279" s="223"/>
    </row>
    <row r="280" spans="1:38" s="6" customFormat="1" ht="43.5" hidden="1" customHeight="1">
      <c r="A280" s="59" t="s">
        <v>138</v>
      </c>
      <c r="B280" s="30" t="s">
        <v>252</v>
      </c>
      <c r="C280" s="26"/>
      <c r="D280" s="23"/>
      <c r="E280" s="23"/>
      <c r="F280" s="23"/>
      <c r="G280" s="23"/>
      <c r="H280" s="24"/>
      <c r="I280" s="23"/>
      <c r="J280" s="23"/>
      <c r="K280" s="23"/>
      <c r="L280" s="28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</row>
    <row r="281" spans="1:38" s="6" customFormat="1" ht="123" customHeight="1">
      <c r="A281" s="59" t="s">
        <v>138</v>
      </c>
      <c r="B281" s="66" t="s">
        <v>560</v>
      </c>
      <c r="C281" s="26"/>
      <c r="D281" s="23"/>
      <c r="E281" s="23"/>
      <c r="F281" s="102">
        <v>1655.82053</v>
      </c>
      <c r="G281" s="23"/>
      <c r="H281" s="24"/>
      <c r="I281" s="23"/>
      <c r="J281" s="23"/>
      <c r="K281" s="23"/>
      <c r="L281" s="28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8">
        <v>16707</v>
      </c>
      <c r="Y281" s="33">
        <v>2</v>
      </c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33"/>
      <c r="AL281" s="23"/>
    </row>
    <row r="282" spans="1:38" s="6" customFormat="1" ht="29.25" customHeight="1">
      <c r="A282" s="63"/>
      <c r="B282" s="60" t="s">
        <v>261</v>
      </c>
      <c r="C282" s="26"/>
      <c r="D282" s="23"/>
      <c r="E282" s="23"/>
      <c r="F282" s="102"/>
      <c r="G282" s="23"/>
      <c r="H282" s="24"/>
      <c r="I282" s="23"/>
      <c r="J282" s="23"/>
      <c r="K282" s="23"/>
      <c r="L282" s="28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8"/>
      <c r="Y282" s="3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33"/>
      <c r="AL282" s="23"/>
    </row>
    <row r="283" spans="1:38" s="6" customFormat="1" ht="29.25" customHeight="1">
      <c r="A283" s="63"/>
      <c r="B283" s="169" t="s">
        <v>264</v>
      </c>
      <c r="C283" s="26"/>
      <c r="D283" s="23"/>
      <c r="E283" s="23"/>
      <c r="F283" s="102">
        <f>F281</f>
        <v>1655.82053</v>
      </c>
      <c r="G283" s="23"/>
      <c r="H283" s="24"/>
      <c r="I283" s="23"/>
      <c r="J283" s="23"/>
      <c r="K283" s="23"/>
      <c r="L283" s="28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8"/>
      <c r="Y283" s="3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33"/>
      <c r="AL283" s="23"/>
    </row>
    <row r="284" spans="1:38" s="6" customFormat="1" ht="102.75" customHeight="1">
      <c r="A284" s="59" t="s">
        <v>139</v>
      </c>
      <c r="B284" s="169" t="s">
        <v>602</v>
      </c>
      <c r="C284" s="26"/>
      <c r="D284" s="23"/>
      <c r="E284" s="23"/>
      <c r="F284" s="102">
        <v>3151.9377199999999</v>
      </c>
      <c r="G284" s="23"/>
      <c r="H284" s="24"/>
      <c r="I284" s="23"/>
      <c r="J284" s="23"/>
      <c r="K284" s="23"/>
      <c r="L284" s="28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8"/>
      <c r="Y284" s="3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33"/>
      <c r="AL284" s="23"/>
    </row>
    <row r="285" spans="1:38" s="6" customFormat="1" ht="29.25" customHeight="1">
      <c r="A285" s="63"/>
      <c r="B285" s="60" t="s">
        <v>261</v>
      </c>
      <c r="C285" s="26"/>
      <c r="D285" s="23"/>
      <c r="E285" s="23"/>
      <c r="F285" s="102"/>
      <c r="G285" s="23"/>
      <c r="H285" s="24"/>
      <c r="I285" s="23"/>
      <c r="J285" s="23"/>
      <c r="K285" s="23"/>
      <c r="L285" s="28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8"/>
      <c r="Y285" s="3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33"/>
      <c r="AL285" s="23"/>
    </row>
    <row r="286" spans="1:38" s="6" customFormat="1" ht="29.25" customHeight="1">
      <c r="A286" s="64"/>
      <c r="B286" s="169" t="s">
        <v>264</v>
      </c>
      <c r="C286" s="26"/>
      <c r="D286" s="23"/>
      <c r="E286" s="23"/>
      <c r="F286" s="102">
        <f>F284</f>
        <v>3151.9377199999999</v>
      </c>
      <c r="G286" s="23"/>
      <c r="H286" s="24"/>
      <c r="I286" s="23"/>
      <c r="J286" s="23"/>
      <c r="K286" s="23"/>
      <c r="L286" s="28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8"/>
      <c r="Y286" s="3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33"/>
      <c r="AL286" s="23"/>
    </row>
    <row r="287" spans="1:38" s="6" customFormat="1" ht="48.75" customHeight="1">
      <c r="A287" s="64" t="s">
        <v>159</v>
      </c>
      <c r="B287" s="30" t="s">
        <v>229</v>
      </c>
      <c r="C287" s="26"/>
      <c r="D287" s="23"/>
      <c r="E287" s="23"/>
      <c r="F287" s="23"/>
      <c r="G287" s="23"/>
      <c r="H287" s="24"/>
      <c r="I287" s="23"/>
      <c r="J287" s="23"/>
      <c r="K287" s="23"/>
      <c r="L287" s="28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8">
        <v>16707</v>
      </c>
      <c r="Y287" s="33">
        <v>2</v>
      </c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33"/>
      <c r="AL287" s="23"/>
    </row>
    <row r="288" spans="1:38" s="6" customFormat="1" ht="48" customHeight="1">
      <c r="A288" s="58" t="s">
        <v>140</v>
      </c>
      <c r="B288" s="30" t="s">
        <v>230</v>
      </c>
      <c r="C288" s="26"/>
      <c r="D288" s="23"/>
      <c r="E288" s="23"/>
      <c r="F288" s="23"/>
      <c r="G288" s="23"/>
      <c r="H288" s="24"/>
      <c r="I288" s="23"/>
      <c r="J288" s="23"/>
      <c r="K288" s="23"/>
      <c r="L288" s="28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8">
        <v>8353</v>
      </c>
      <c r="Y288" s="33">
        <v>1</v>
      </c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33"/>
      <c r="AL288" s="23"/>
    </row>
    <row r="289" spans="1:38" s="6" customFormat="1" ht="46.5" customHeight="1">
      <c r="A289" s="58" t="s">
        <v>141</v>
      </c>
      <c r="B289" s="30" t="s">
        <v>231</v>
      </c>
      <c r="C289" s="26"/>
      <c r="D289" s="33"/>
      <c r="E289" s="23"/>
      <c r="F289" s="23"/>
      <c r="G289" s="23"/>
      <c r="H289" s="24"/>
      <c r="I289" s="28"/>
      <c r="J289" s="33"/>
      <c r="K289" s="23"/>
      <c r="L289" s="28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8"/>
      <c r="Y289" s="3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33"/>
      <c r="AL289" s="23"/>
    </row>
    <row r="290" spans="1:38" s="6" customFormat="1" ht="72" customHeight="1">
      <c r="A290" s="58" t="s">
        <v>142</v>
      </c>
      <c r="B290" s="30" t="s">
        <v>374</v>
      </c>
      <c r="C290" s="26"/>
      <c r="D290" s="23"/>
      <c r="E290" s="23"/>
      <c r="F290" s="23"/>
      <c r="G290" s="23"/>
      <c r="H290" s="24"/>
      <c r="I290" s="23"/>
      <c r="J290" s="23"/>
      <c r="K290" s="23"/>
      <c r="L290" s="28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8">
        <v>8353</v>
      </c>
      <c r="Y290" s="33">
        <v>1</v>
      </c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33"/>
      <c r="AL290" s="23"/>
    </row>
    <row r="291" spans="1:38" s="6" customFormat="1" ht="27" customHeight="1">
      <c r="A291" s="58" t="s">
        <v>143</v>
      </c>
      <c r="B291" s="30" t="s">
        <v>241</v>
      </c>
      <c r="C291" s="26"/>
      <c r="D291" s="23"/>
      <c r="E291" s="23"/>
      <c r="F291" s="23"/>
      <c r="G291" s="23"/>
      <c r="H291" s="24"/>
      <c r="I291" s="23"/>
      <c r="J291" s="23"/>
      <c r="K291" s="23"/>
      <c r="L291" s="28"/>
      <c r="M291" s="23"/>
      <c r="N291" s="23"/>
      <c r="O291" s="23"/>
      <c r="P291" s="23"/>
      <c r="Q291" s="23"/>
      <c r="R291" s="28">
        <v>9197</v>
      </c>
      <c r="S291" s="23">
        <v>3.5</v>
      </c>
      <c r="T291" s="23"/>
      <c r="U291" s="23"/>
      <c r="V291" s="23"/>
      <c r="W291" s="23"/>
      <c r="X291" s="28"/>
      <c r="Y291" s="3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33"/>
      <c r="AL291" s="23"/>
    </row>
    <row r="292" spans="1:38" s="6" customFormat="1" ht="148.5" customHeight="1">
      <c r="A292" s="64" t="s">
        <v>177</v>
      </c>
      <c r="B292" s="30" t="s">
        <v>375</v>
      </c>
      <c r="C292" s="26"/>
      <c r="D292" s="23"/>
      <c r="E292" s="23"/>
      <c r="F292" s="23"/>
      <c r="G292" s="23"/>
      <c r="H292" s="24"/>
      <c r="I292" s="23"/>
      <c r="J292" s="23"/>
      <c r="K292" s="23"/>
      <c r="L292" s="28"/>
      <c r="M292" s="23"/>
      <c r="N292" s="23"/>
      <c r="O292" s="23"/>
      <c r="P292" s="23"/>
      <c r="Q292" s="23"/>
      <c r="R292" s="28">
        <v>7800</v>
      </c>
      <c r="S292" s="23"/>
      <c r="T292" s="23">
        <v>9.5</v>
      </c>
      <c r="U292" s="23"/>
      <c r="V292" s="23"/>
      <c r="W292" s="23"/>
      <c r="X292" s="28"/>
      <c r="Y292" s="3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33"/>
      <c r="AL292" s="23"/>
    </row>
    <row r="293" spans="1:38" s="6" customFormat="1" ht="126" customHeight="1">
      <c r="A293" s="58" t="s">
        <v>180</v>
      </c>
      <c r="B293" s="30" t="s">
        <v>376</v>
      </c>
      <c r="C293" s="26"/>
      <c r="D293" s="23"/>
      <c r="E293" s="23"/>
      <c r="F293" s="23"/>
      <c r="G293" s="23"/>
      <c r="H293" s="24"/>
      <c r="I293" s="23"/>
      <c r="J293" s="23"/>
      <c r="K293" s="23"/>
      <c r="L293" s="28"/>
      <c r="M293" s="23"/>
      <c r="N293" s="23"/>
      <c r="O293" s="23"/>
      <c r="P293" s="23"/>
      <c r="Q293" s="23"/>
      <c r="R293" s="28"/>
      <c r="S293" s="23"/>
      <c r="T293" s="23"/>
      <c r="U293" s="23"/>
      <c r="V293" s="23"/>
      <c r="W293" s="23"/>
      <c r="X293" s="28">
        <v>42600</v>
      </c>
      <c r="Y293" s="33"/>
      <c r="Z293" s="23">
        <v>217.5</v>
      </c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33"/>
      <c r="AL293" s="23"/>
    </row>
    <row r="294" spans="1:38" s="6" customFormat="1" ht="47.25" customHeight="1">
      <c r="A294" s="58" t="s">
        <v>346</v>
      </c>
      <c r="B294" s="87" t="s">
        <v>232</v>
      </c>
      <c r="C294" s="26"/>
      <c r="D294" s="26"/>
      <c r="E294" s="26"/>
      <c r="F294" s="26"/>
      <c r="G294" s="26"/>
      <c r="H294" s="25"/>
      <c r="I294" s="23"/>
      <c r="J294" s="33"/>
      <c r="K294" s="26"/>
      <c r="L294" s="48"/>
      <c r="M294" s="26"/>
      <c r="N294" s="26"/>
      <c r="O294" s="28">
        <v>35109</v>
      </c>
      <c r="P294" s="23">
        <v>1.9</v>
      </c>
      <c r="Q294" s="26"/>
      <c r="R294" s="48"/>
      <c r="S294" s="26"/>
      <c r="T294" s="26"/>
      <c r="U294" s="26"/>
      <c r="V294" s="26"/>
      <c r="W294" s="26"/>
      <c r="X294" s="26"/>
      <c r="Y294" s="26"/>
      <c r="Z294" s="26"/>
      <c r="AA294" s="23"/>
      <c r="AB294" s="23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</row>
    <row r="295" spans="1:38" s="9" customFormat="1" ht="168.75" customHeight="1">
      <c r="A295" s="215" t="s">
        <v>510</v>
      </c>
      <c r="B295" s="87" t="s">
        <v>579</v>
      </c>
      <c r="C295" s="26"/>
      <c r="D295" s="26"/>
      <c r="E295" s="26"/>
      <c r="F295" s="67">
        <f>F297</f>
        <v>7961.0081499999997</v>
      </c>
      <c r="G295" s="26">
        <v>1.8660000000000001</v>
      </c>
      <c r="H295" s="26"/>
      <c r="I295" s="26"/>
      <c r="J295" s="65"/>
      <c r="K295" s="26"/>
      <c r="L295" s="48"/>
      <c r="M295" s="26"/>
      <c r="N295" s="26"/>
      <c r="O295" s="48"/>
      <c r="P295" s="26"/>
      <c r="Q295" s="26"/>
      <c r="R295" s="48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</row>
    <row r="296" spans="1:38" s="9" customFormat="1" ht="27" customHeight="1">
      <c r="A296" s="216"/>
      <c r="B296" s="87" t="s">
        <v>261</v>
      </c>
      <c r="C296" s="26"/>
      <c r="D296" s="26"/>
      <c r="E296" s="26"/>
      <c r="F296" s="67"/>
      <c r="G296" s="26"/>
      <c r="H296" s="26"/>
      <c r="I296" s="26"/>
      <c r="J296" s="65"/>
      <c r="K296" s="26"/>
      <c r="L296" s="48"/>
      <c r="M296" s="26"/>
      <c r="N296" s="26"/>
      <c r="O296" s="48"/>
      <c r="P296" s="26"/>
      <c r="Q296" s="26"/>
      <c r="R296" s="48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</row>
    <row r="297" spans="1:38" s="9" customFormat="1" ht="27.75" customHeight="1">
      <c r="A297" s="216"/>
      <c r="B297" s="87" t="s">
        <v>264</v>
      </c>
      <c r="C297" s="26"/>
      <c r="D297" s="26"/>
      <c r="E297" s="26"/>
      <c r="F297" s="67">
        <f>7828.32468+132.68347</f>
        <v>7961.0081499999997</v>
      </c>
      <c r="G297" s="26"/>
      <c r="H297" s="26"/>
      <c r="I297" s="26"/>
      <c r="J297" s="65"/>
      <c r="K297" s="26"/>
      <c r="L297" s="48"/>
      <c r="M297" s="26"/>
      <c r="N297" s="26"/>
      <c r="O297" s="48"/>
      <c r="P297" s="26"/>
      <c r="Q297" s="26"/>
      <c r="R297" s="48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</row>
    <row r="298" spans="1:38" s="6" customFormat="1" ht="26.25" customHeight="1">
      <c r="A298" s="64"/>
      <c r="B298" s="30" t="s">
        <v>148</v>
      </c>
      <c r="C298" s="79">
        <f>C280+C281+C287+C288+C289+C290+C291+C292+C293+C294</f>
        <v>0</v>
      </c>
      <c r="D298" s="79">
        <f>D280+D281+D287+D288+D289+D290+D291+D292+D293+D294</f>
        <v>0</v>
      </c>
      <c r="E298" s="79">
        <f>E280+E281+E287+E288+E289+E290+E291+E292+E293+E294</f>
        <v>0</v>
      </c>
      <c r="F298" s="92">
        <f>F280+F281+F287+F288+F289+F290+F291+F292+F293+F294+F295+F284</f>
        <v>12768.766399999999</v>
      </c>
      <c r="G298" s="91">
        <f>G280+G281+G287+G288+G289+G290+G291+G292+G293+G294+G295</f>
        <v>1.8660000000000001</v>
      </c>
      <c r="H298" s="79">
        <f t="shared" ref="H298:Z298" si="26">H280+H281+H287+H288+H289+H290+H291+H292+H293+H294+H295</f>
        <v>0</v>
      </c>
      <c r="I298" s="80">
        <f t="shared" si="26"/>
        <v>0</v>
      </c>
      <c r="J298" s="79">
        <f t="shared" si="26"/>
        <v>0</v>
      </c>
      <c r="K298" s="79">
        <f t="shared" si="26"/>
        <v>0</v>
      </c>
      <c r="L298" s="80"/>
      <c r="M298" s="91"/>
      <c r="N298" s="79">
        <f t="shared" si="26"/>
        <v>0</v>
      </c>
      <c r="O298" s="80">
        <f t="shared" si="26"/>
        <v>35109</v>
      </c>
      <c r="P298" s="78">
        <f t="shared" si="26"/>
        <v>1.9</v>
      </c>
      <c r="Q298" s="79">
        <f t="shared" si="26"/>
        <v>0</v>
      </c>
      <c r="R298" s="80">
        <f t="shared" si="26"/>
        <v>16997</v>
      </c>
      <c r="S298" s="78">
        <f t="shared" si="26"/>
        <v>3.5</v>
      </c>
      <c r="T298" s="78">
        <f t="shared" si="26"/>
        <v>9.5</v>
      </c>
      <c r="U298" s="79">
        <f t="shared" si="26"/>
        <v>0</v>
      </c>
      <c r="V298" s="79">
        <f t="shared" si="26"/>
        <v>0</v>
      </c>
      <c r="W298" s="79">
        <f t="shared" si="26"/>
        <v>0</v>
      </c>
      <c r="X298" s="80">
        <f t="shared" si="26"/>
        <v>92720</v>
      </c>
      <c r="Y298" s="79">
        <f t="shared" si="26"/>
        <v>6</v>
      </c>
      <c r="Z298" s="78">
        <f t="shared" si="26"/>
        <v>217.5</v>
      </c>
      <c r="AA298" s="79"/>
      <c r="AB298" s="78"/>
      <c r="AC298" s="79"/>
      <c r="AD298" s="79"/>
      <c r="AE298" s="78"/>
      <c r="AF298" s="78"/>
      <c r="AG298" s="79"/>
      <c r="AH298" s="79"/>
      <c r="AI298" s="79"/>
      <c r="AJ298" s="79"/>
      <c r="AK298" s="79"/>
      <c r="AL298" s="78"/>
    </row>
    <row r="299" spans="1:38" s="6" customFormat="1" ht="27" customHeight="1">
      <c r="A299" s="58" t="s">
        <v>58</v>
      </c>
      <c r="B299" s="221" t="s">
        <v>25</v>
      </c>
      <c r="C299" s="222"/>
      <c r="D299" s="222"/>
      <c r="E299" s="222"/>
      <c r="F299" s="222"/>
      <c r="G299" s="222"/>
      <c r="H299" s="222"/>
      <c r="I299" s="222"/>
      <c r="J299" s="222"/>
      <c r="K299" s="222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22"/>
      <c r="Z299" s="222"/>
      <c r="AA299" s="222"/>
      <c r="AB299" s="222"/>
      <c r="AC299" s="222"/>
      <c r="AD299" s="222"/>
      <c r="AE299" s="222"/>
      <c r="AF299" s="222"/>
      <c r="AG299" s="222"/>
      <c r="AH299" s="222"/>
      <c r="AI299" s="222"/>
      <c r="AJ299" s="222"/>
      <c r="AK299" s="222"/>
      <c r="AL299" s="223"/>
    </row>
    <row r="300" spans="1:38" s="6" customFormat="1" ht="37.5" hidden="1" customHeight="1">
      <c r="A300" s="58" t="s">
        <v>144</v>
      </c>
      <c r="B300" s="30" t="s">
        <v>28</v>
      </c>
      <c r="C300" s="26"/>
      <c r="D300" s="23"/>
      <c r="E300" s="23"/>
      <c r="F300" s="23"/>
      <c r="G300" s="23"/>
      <c r="H300" s="24"/>
      <c r="I300" s="23"/>
      <c r="J300" s="23"/>
      <c r="K300" s="23"/>
      <c r="L300" s="28"/>
      <c r="M300" s="3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</row>
    <row r="301" spans="1:38" s="6" customFormat="1" ht="100.5" customHeight="1">
      <c r="A301" s="58" t="s">
        <v>144</v>
      </c>
      <c r="B301" s="30" t="s">
        <v>337</v>
      </c>
      <c r="C301" s="26"/>
      <c r="D301" s="23"/>
      <c r="E301" s="23"/>
      <c r="F301" s="23"/>
      <c r="G301" s="23"/>
      <c r="H301" s="24"/>
      <c r="I301" s="23"/>
      <c r="J301" s="23"/>
      <c r="K301" s="23"/>
      <c r="L301" s="28"/>
      <c r="M301" s="33"/>
      <c r="N301" s="23"/>
      <c r="O301" s="23"/>
      <c r="P301" s="23"/>
      <c r="Q301" s="23"/>
      <c r="R301" s="28">
        <v>6292</v>
      </c>
      <c r="S301" s="23">
        <v>1.7</v>
      </c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</row>
    <row r="302" spans="1:38" s="6" customFormat="1" ht="48.75" customHeight="1">
      <c r="A302" s="58" t="s">
        <v>145</v>
      </c>
      <c r="B302" s="30" t="s">
        <v>233</v>
      </c>
      <c r="C302" s="26"/>
      <c r="D302" s="23"/>
      <c r="E302" s="23"/>
      <c r="F302" s="23"/>
      <c r="G302" s="23"/>
      <c r="H302" s="24"/>
      <c r="I302" s="23"/>
      <c r="J302" s="23"/>
      <c r="K302" s="23"/>
      <c r="L302" s="28"/>
      <c r="M302" s="23"/>
      <c r="N302" s="23"/>
      <c r="O302" s="23"/>
      <c r="P302" s="23"/>
      <c r="Q302" s="23"/>
      <c r="R302" s="28">
        <v>6500</v>
      </c>
      <c r="S302" s="33">
        <v>2</v>
      </c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33"/>
      <c r="AF302" s="23"/>
      <c r="AG302" s="23"/>
      <c r="AH302" s="23"/>
      <c r="AI302" s="23"/>
      <c r="AJ302" s="23"/>
      <c r="AK302" s="23"/>
      <c r="AL302" s="23"/>
    </row>
    <row r="303" spans="1:38" s="6" customFormat="1" ht="27" customHeight="1">
      <c r="A303" s="58" t="s">
        <v>160</v>
      </c>
      <c r="B303" s="30" t="s">
        <v>234</v>
      </c>
      <c r="C303" s="26"/>
      <c r="D303" s="23"/>
      <c r="E303" s="23"/>
      <c r="F303" s="23"/>
      <c r="G303" s="23"/>
      <c r="H303" s="24"/>
      <c r="I303" s="23"/>
      <c r="J303" s="23"/>
      <c r="K303" s="23"/>
      <c r="L303" s="28"/>
      <c r="M303" s="23"/>
      <c r="N303" s="23"/>
      <c r="O303" s="23"/>
      <c r="P303" s="23"/>
      <c r="Q303" s="23"/>
      <c r="R303" s="28">
        <v>6500</v>
      </c>
      <c r="S303" s="33">
        <v>2</v>
      </c>
      <c r="T303" s="23"/>
      <c r="U303" s="23"/>
      <c r="V303" s="23"/>
      <c r="W303" s="23"/>
      <c r="X303" s="23"/>
      <c r="Y303" s="33"/>
      <c r="Z303" s="23"/>
      <c r="AA303" s="23"/>
      <c r="AB303" s="23"/>
      <c r="AC303" s="23"/>
      <c r="AD303" s="23"/>
      <c r="AE303" s="33"/>
      <c r="AF303" s="23"/>
      <c r="AG303" s="23"/>
      <c r="AH303" s="23"/>
      <c r="AI303" s="23"/>
      <c r="AJ303" s="23"/>
      <c r="AK303" s="33"/>
      <c r="AL303" s="23"/>
    </row>
    <row r="304" spans="1:38" s="6" customFormat="1" ht="27.75" customHeight="1">
      <c r="A304" s="58" t="s">
        <v>146</v>
      </c>
      <c r="B304" s="30" t="s">
        <v>235</v>
      </c>
      <c r="C304" s="26"/>
      <c r="D304" s="23"/>
      <c r="E304" s="23"/>
      <c r="F304" s="23"/>
      <c r="G304" s="23"/>
      <c r="H304" s="24"/>
      <c r="I304" s="23"/>
      <c r="J304" s="23"/>
      <c r="K304" s="23"/>
      <c r="L304" s="28"/>
      <c r="M304" s="23"/>
      <c r="N304" s="23"/>
      <c r="O304" s="23"/>
      <c r="P304" s="23"/>
      <c r="Q304" s="23"/>
      <c r="R304" s="28"/>
      <c r="S304" s="23"/>
      <c r="T304" s="23"/>
      <c r="U304" s="23"/>
      <c r="V304" s="23"/>
      <c r="W304" s="23"/>
      <c r="X304" s="28">
        <v>16707</v>
      </c>
      <c r="Y304" s="33">
        <v>2</v>
      </c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33"/>
      <c r="AL304" s="23"/>
    </row>
    <row r="305" spans="1:38" s="6" customFormat="1" ht="100.5" customHeight="1">
      <c r="A305" s="58" t="s">
        <v>161</v>
      </c>
      <c r="B305" s="30" t="s">
        <v>338</v>
      </c>
      <c r="C305" s="23"/>
      <c r="D305" s="23"/>
      <c r="E305" s="23"/>
      <c r="F305" s="23"/>
      <c r="G305" s="23"/>
      <c r="H305" s="23"/>
      <c r="I305" s="23"/>
      <c r="J305" s="23"/>
      <c r="K305" s="23"/>
      <c r="L305" s="28"/>
      <c r="M305" s="23"/>
      <c r="N305" s="23"/>
      <c r="O305" s="23"/>
      <c r="P305" s="23"/>
      <c r="Q305" s="23"/>
      <c r="R305" s="28"/>
      <c r="S305" s="23"/>
      <c r="T305" s="23"/>
      <c r="U305" s="23"/>
      <c r="V305" s="23"/>
      <c r="W305" s="23"/>
      <c r="X305" s="28">
        <v>16707</v>
      </c>
      <c r="Y305" s="33">
        <v>2</v>
      </c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33"/>
      <c r="AL305" s="23"/>
    </row>
    <row r="306" spans="1:38" s="6" customFormat="1" ht="27" customHeight="1">
      <c r="A306" s="58" t="s">
        <v>147</v>
      </c>
      <c r="B306" s="30" t="s">
        <v>236</v>
      </c>
      <c r="C306" s="26"/>
      <c r="D306" s="23"/>
      <c r="E306" s="23"/>
      <c r="F306" s="23"/>
      <c r="G306" s="23"/>
      <c r="H306" s="24"/>
      <c r="I306" s="23"/>
      <c r="J306" s="23"/>
      <c r="K306" s="23"/>
      <c r="L306" s="28"/>
      <c r="M306" s="23"/>
      <c r="N306" s="23"/>
      <c r="O306" s="23"/>
      <c r="P306" s="23"/>
      <c r="Q306" s="23"/>
      <c r="R306" s="28"/>
      <c r="S306" s="23"/>
      <c r="T306" s="23"/>
      <c r="U306" s="23"/>
      <c r="V306" s="23"/>
      <c r="W306" s="23"/>
      <c r="X306" s="28">
        <v>12530</v>
      </c>
      <c r="Y306" s="23">
        <v>1.5</v>
      </c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</row>
    <row r="307" spans="1:38" s="6" customFormat="1" ht="124.5" customHeight="1">
      <c r="A307" s="58" t="s">
        <v>178</v>
      </c>
      <c r="B307" s="30" t="s">
        <v>377</v>
      </c>
      <c r="C307" s="26"/>
      <c r="D307" s="23"/>
      <c r="E307" s="23"/>
      <c r="F307" s="23"/>
      <c r="G307" s="23"/>
      <c r="H307" s="24"/>
      <c r="I307" s="23"/>
      <c r="J307" s="23"/>
      <c r="K307" s="23"/>
      <c r="L307" s="28"/>
      <c r="M307" s="23"/>
      <c r="N307" s="23"/>
      <c r="O307" s="23"/>
      <c r="P307" s="23"/>
      <c r="Q307" s="23"/>
      <c r="R307" s="28"/>
      <c r="S307" s="23"/>
      <c r="T307" s="23"/>
      <c r="U307" s="23"/>
      <c r="V307" s="23"/>
      <c r="W307" s="23"/>
      <c r="X307" s="28">
        <v>34800</v>
      </c>
      <c r="Y307" s="23"/>
      <c r="Z307" s="23">
        <v>105.2</v>
      </c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</row>
    <row r="308" spans="1:38" s="6" customFormat="1" ht="28.5" customHeight="1">
      <c r="A308" s="58"/>
      <c r="B308" s="30" t="s">
        <v>148</v>
      </c>
      <c r="C308" s="79">
        <f>C300+C301+C302+C303+C304+C305+C306+C307</f>
        <v>0</v>
      </c>
      <c r="D308" s="80">
        <f t="shared" ref="D308:AL308" si="27">D300+D301+D302+D303+D304+D305+D306+D307</f>
        <v>0</v>
      </c>
      <c r="E308" s="80">
        <f t="shared" si="27"/>
        <v>0</v>
      </c>
      <c r="F308" s="80">
        <f t="shared" si="27"/>
        <v>0</v>
      </c>
      <c r="G308" s="80">
        <f t="shared" si="27"/>
        <v>0</v>
      </c>
      <c r="H308" s="80">
        <f t="shared" si="27"/>
        <v>0</v>
      </c>
      <c r="I308" s="80">
        <f t="shared" si="27"/>
        <v>0</v>
      </c>
      <c r="J308" s="80">
        <f t="shared" si="27"/>
        <v>0</v>
      </c>
      <c r="K308" s="80">
        <f t="shared" si="27"/>
        <v>0</v>
      </c>
      <c r="L308" s="80">
        <f t="shared" si="27"/>
        <v>0</v>
      </c>
      <c r="M308" s="80">
        <f t="shared" si="27"/>
        <v>0</v>
      </c>
      <c r="N308" s="80">
        <f t="shared" si="27"/>
        <v>0</v>
      </c>
      <c r="O308" s="80">
        <f t="shared" si="27"/>
        <v>0</v>
      </c>
      <c r="P308" s="80">
        <f t="shared" si="27"/>
        <v>0</v>
      </c>
      <c r="Q308" s="80">
        <f t="shared" si="27"/>
        <v>0</v>
      </c>
      <c r="R308" s="80">
        <f t="shared" si="27"/>
        <v>19292</v>
      </c>
      <c r="S308" s="98">
        <f t="shared" si="27"/>
        <v>5.7</v>
      </c>
      <c r="T308" s="80">
        <f t="shared" si="27"/>
        <v>0</v>
      </c>
      <c r="U308" s="80">
        <f t="shared" si="27"/>
        <v>0</v>
      </c>
      <c r="V308" s="80">
        <f t="shared" si="27"/>
        <v>0</v>
      </c>
      <c r="W308" s="80">
        <f t="shared" si="27"/>
        <v>0</v>
      </c>
      <c r="X308" s="80">
        <f>X300+X301+X302+X303+X304+X305+X306+X307</f>
        <v>80744</v>
      </c>
      <c r="Y308" s="98">
        <f t="shared" si="27"/>
        <v>5.5</v>
      </c>
      <c r="Z308" s="98">
        <f t="shared" si="27"/>
        <v>105.2</v>
      </c>
      <c r="AA308" s="80">
        <f t="shared" si="27"/>
        <v>0</v>
      </c>
      <c r="AB308" s="80">
        <f t="shared" si="27"/>
        <v>0</v>
      </c>
      <c r="AC308" s="80">
        <f t="shared" si="27"/>
        <v>0</v>
      </c>
      <c r="AD308" s="80">
        <f t="shared" si="27"/>
        <v>0</v>
      </c>
      <c r="AE308" s="80">
        <f t="shared" si="27"/>
        <v>0</v>
      </c>
      <c r="AF308" s="80">
        <f t="shared" si="27"/>
        <v>0</v>
      </c>
      <c r="AG308" s="80">
        <f t="shared" si="27"/>
        <v>0</v>
      </c>
      <c r="AH308" s="80">
        <f t="shared" si="27"/>
        <v>0</v>
      </c>
      <c r="AI308" s="80">
        <f t="shared" si="27"/>
        <v>0</v>
      </c>
      <c r="AJ308" s="80">
        <f t="shared" si="27"/>
        <v>0</v>
      </c>
      <c r="AK308" s="80">
        <f t="shared" si="27"/>
        <v>0</v>
      </c>
      <c r="AL308" s="80">
        <f t="shared" si="27"/>
        <v>0</v>
      </c>
    </row>
    <row r="309" spans="1:38" s="6" customFormat="1" ht="24" customHeight="1">
      <c r="A309" s="58" t="s">
        <v>181</v>
      </c>
      <c r="B309" s="237" t="s">
        <v>284</v>
      </c>
      <c r="C309" s="238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8"/>
      <c r="AG309" s="238"/>
      <c r="AH309" s="238"/>
      <c r="AI309" s="238"/>
      <c r="AJ309" s="238"/>
      <c r="AK309" s="238"/>
      <c r="AL309" s="239"/>
    </row>
    <row r="310" spans="1:38" s="6" customFormat="1" ht="126.75" customHeight="1">
      <c r="A310" s="59" t="s">
        <v>285</v>
      </c>
      <c r="B310" s="66" t="s">
        <v>291</v>
      </c>
      <c r="C310" s="79">
        <v>0</v>
      </c>
      <c r="D310" s="79"/>
      <c r="E310" s="79"/>
      <c r="F310" s="92">
        <f>F312</f>
        <v>210801.97977000001</v>
      </c>
      <c r="G310" s="79"/>
      <c r="H310" s="76">
        <v>1042.28</v>
      </c>
      <c r="I310" s="79"/>
      <c r="J310" s="79"/>
      <c r="K310" s="79"/>
      <c r="L310" s="80"/>
      <c r="M310" s="79"/>
      <c r="N310" s="79"/>
      <c r="O310" s="79"/>
      <c r="P310" s="79"/>
      <c r="Q310" s="79"/>
      <c r="R310" s="79"/>
      <c r="S310" s="78"/>
      <c r="T310" s="79"/>
      <c r="U310" s="79"/>
      <c r="V310" s="79"/>
      <c r="W310" s="79"/>
      <c r="X310" s="79"/>
      <c r="Y310" s="78"/>
      <c r="Z310" s="78"/>
      <c r="AA310" s="79"/>
      <c r="AB310" s="79"/>
      <c r="AC310" s="79"/>
      <c r="AD310" s="79"/>
      <c r="AE310" s="78"/>
      <c r="AF310" s="79"/>
      <c r="AG310" s="79"/>
      <c r="AH310" s="79"/>
      <c r="AI310" s="79"/>
      <c r="AJ310" s="79"/>
      <c r="AK310" s="78"/>
      <c r="AL310" s="78"/>
    </row>
    <row r="311" spans="1:38" s="6" customFormat="1" ht="25.5" customHeight="1">
      <c r="A311" s="63"/>
      <c r="B311" s="66" t="s">
        <v>261</v>
      </c>
      <c r="C311" s="79"/>
      <c r="D311" s="79"/>
      <c r="E311" s="79"/>
      <c r="F311" s="77"/>
      <c r="G311" s="79"/>
      <c r="H311" s="76"/>
      <c r="I311" s="79"/>
      <c r="J311" s="79"/>
      <c r="K311" s="79"/>
      <c r="L311" s="80"/>
      <c r="M311" s="79"/>
      <c r="N311" s="79"/>
      <c r="O311" s="79"/>
      <c r="P311" s="79"/>
      <c r="Q311" s="79"/>
      <c r="R311" s="79"/>
      <c r="S311" s="78"/>
      <c r="T311" s="79"/>
      <c r="U311" s="79"/>
      <c r="V311" s="79"/>
      <c r="W311" s="79"/>
      <c r="X311" s="79"/>
      <c r="Y311" s="78"/>
      <c r="Z311" s="78"/>
      <c r="AA311" s="79"/>
      <c r="AB311" s="79"/>
      <c r="AC311" s="79"/>
      <c r="AD311" s="79"/>
      <c r="AE311" s="78"/>
      <c r="AF311" s="79"/>
      <c r="AG311" s="79"/>
      <c r="AH311" s="79"/>
      <c r="AI311" s="79"/>
      <c r="AJ311" s="79"/>
      <c r="AK311" s="78"/>
      <c r="AL311" s="78"/>
    </row>
    <row r="312" spans="1:38" s="6" customFormat="1" ht="27.75" customHeight="1">
      <c r="A312" s="63"/>
      <c r="B312" s="66" t="s">
        <v>264</v>
      </c>
      <c r="C312" s="79"/>
      <c r="D312" s="79"/>
      <c r="E312" s="79"/>
      <c r="F312" s="105">
        <f>201825.592+3420.77275+5555.61502</f>
        <v>210801.97977000001</v>
      </c>
      <c r="G312" s="79"/>
      <c r="H312" s="76"/>
      <c r="I312" s="79"/>
      <c r="J312" s="79"/>
      <c r="K312" s="79"/>
      <c r="L312" s="80"/>
      <c r="M312" s="79"/>
      <c r="N312" s="79"/>
      <c r="O312" s="79"/>
      <c r="P312" s="79"/>
      <c r="Q312" s="79"/>
      <c r="R312" s="79"/>
      <c r="S312" s="78"/>
      <c r="T312" s="79"/>
      <c r="U312" s="79"/>
      <c r="V312" s="79"/>
      <c r="W312" s="79"/>
      <c r="X312" s="79"/>
      <c r="Y312" s="78"/>
      <c r="Z312" s="78"/>
      <c r="AA312" s="79"/>
      <c r="AB312" s="79"/>
      <c r="AC312" s="79"/>
      <c r="AD312" s="79"/>
      <c r="AE312" s="78"/>
      <c r="AF312" s="79"/>
      <c r="AG312" s="79"/>
      <c r="AH312" s="79"/>
      <c r="AI312" s="79"/>
      <c r="AJ312" s="79"/>
      <c r="AK312" s="78"/>
      <c r="AL312" s="78"/>
    </row>
    <row r="313" spans="1:38" s="6" customFormat="1" ht="224.25" customHeight="1">
      <c r="A313" s="59" t="s">
        <v>498</v>
      </c>
      <c r="B313" s="96" t="s">
        <v>580</v>
      </c>
      <c r="C313" s="195"/>
      <c r="D313" s="195"/>
      <c r="E313" s="195"/>
      <c r="F313" s="203">
        <v>3712.9749999999999</v>
      </c>
      <c r="G313" s="79"/>
      <c r="H313" s="76"/>
      <c r="I313" s="79"/>
      <c r="J313" s="79"/>
      <c r="K313" s="79"/>
      <c r="L313" s="80"/>
      <c r="M313" s="79"/>
      <c r="N313" s="79"/>
      <c r="O313" s="79"/>
      <c r="P313" s="79"/>
      <c r="Q313" s="79"/>
      <c r="R313" s="79"/>
      <c r="S313" s="78"/>
      <c r="T313" s="79"/>
      <c r="U313" s="79"/>
      <c r="V313" s="79"/>
      <c r="W313" s="79"/>
      <c r="X313" s="79"/>
      <c r="Y313" s="78"/>
      <c r="Z313" s="78"/>
      <c r="AA313" s="79"/>
      <c r="AB313" s="79"/>
      <c r="AC313" s="79"/>
      <c r="AD313" s="79"/>
      <c r="AE313" s="78"/>
      <c r="AF313" s="79"/>
      <c r="AG313" s="79"/>
      <c r="AH313" s="79"/>
      <c r="AI313" s="79"/>
      <c r="AJ313" s="79"/>
      <c r="AK313" s="78"/>
      <c r="AL313" s="78"/>
    </row>
    <row r="314" spans="1:38" s="6" customFormat="1" ht="27.75" customHeight="1">
      <c r="A314" s="63"/>
      <c r="B314" s="96" t="s">
        <v>261</v>
      </c>
      <c r="C314" s="195"/>
      <c r="D314" s="195"/>
      <c r="E314" s="195"/>
      <c r="F314" s="203"/>
      <c r="G314" s="79"/>
      <c r="H314" s="76"/>
      <c r="I314" s="79"/>
      <c r="J314" s="79"/>
      <c r="K314" s="79"/>
      <c r="L314" s="80"/>
      <c r="M314" s="79"/>
      <c r="N314" s="79"/>
      <c r="O314" s="79"/>
      <c r="P314" s="79"/>
      <c r="Q314" s="79"/>
      <c r="R314" s="79"/>
      <c r="S314" s="78"/>
      <c r="T314" s="79"/>
      <c r="U314" s="79"/>
      <c r="V314" s="79"/>
      <c r="W314" s="79"/>
      <c r="X314" s="79"/>
      <c r="Y314" s="78"/>
      <c r="Z314" s="78"/>
      <c r="AA314" s="79"/>
      <c r="AB314" s="79"/>
      <c r="AC314" s="79"/>
      <c r="AD314" s="79"/>
      <c r="AE314" s="78"/>
      <c r="AF314" s="79"/>
      <c r="AG314" s="79"/>
      <c r="AH314" s="79"/>
      <c r="AI314" s="79"/>
      <c r="AJ314" s="79"/>
      <c r="AK314" s="78"/>
      <c r="AL314" s="78"/>
    </row>
    <row r="315" spans="1:38" s="6" customFormat="1" ht="27.75" customHeight="1">
      <c r="A315" s="64"/>
      <c r="B315" s="96" t="s">
        <v>264</v>
      </c>
      <c r="C315" s="195"/>
      <c r="D315" s="195"/>
      <c r="E315" s="195"/>
      <c r="F315" s="203">
        <f>F313</f>
        <v>3712.9749999999999</v>
      </c>
      <c r="G315" s="79"/>
      <c r="H315" s="76"/>
      <c r="I315" s="79"/>
      <c r="J315" s="79"/>
      <c r="K315" s="79"/>
      <c r="L315" s="80"/>
      <c r="M315" s="79"/>
      <c r="N315" s="79"/>
      <c r="O315" s="79"/>
      <c r="P315" s="79"/>
      <c r="Q315" s="79"/>
      <c r="R315" s="79"/>
      <c r="S315" s="78"/>
      <c r="T315" s="79"/>
      <c r="U315" s="79"/>
      <c r="V315" s="79"/>
      <c r="W315" s="79"/>
      <c r="X315" s="79"/>
      <c r="Y315" s="78"/>
      <c r="Z315" s="78"/>
      <c r="AA315" s="79"/>
      <c r="AB315" s="79"/>
      <c r="AC315" s="79"/>
      <c r="AD315" s="79"/>
      <c r="AE315" s="78"/>
      <c r="AF315" s="79"/>
      <c r="AG315" s="79"/>
      <c r="AH315" s="79"/>
      <c r="AI315" s="79"/>
      <c r="AJ315" s="79"/>
      <c r="AK315" s="78"/>
      <c r="AL315" s="78"/>
    </row>
    <row r="316" spans="1:38" s="6" customFormat="1" ht="36.75" customHeight="1">
      <c r="A316" s="64"/>
      <c r="B316" s="30" t="s">
        <v>286</v>
      </c>
      <c r="C316" s="91">
        <f t="shared" ref="C316:Z316" si="28">C310</f>
        <v>0</v>
      </c>
      <c r="D316" s="91">
        <f t="shared" si="28"/>
        <v>0</v>
      </c>
      <c r="E316" s="91">
        <f t="shared" si="28"/>
        <v>0</v>
      </c>
      <c r="F316" s="162">
        <f>F310+F313</f>
        <v>214514.95477000001</v>
      </c>
      <c r="G316" s="76"/>
      <c r="H316" s="76">
        <f t="shared" si="28"/>
        <v>1042.28</v>
      </c>
      <c r="I316" s="79">
        <f t="shared" si="28"/>
        <v>0</v>
      </c>
      <c r="J316" s="79">
        <f t="shared" si="28"/>
        <v>0</v>
      </c>
      <c r="K316" s="79">
        <f t="shared" si="28"/>
        <v>0</v>
      </c>
      <c r="L316" s="80">
        <f t="shared" si="28"/>
        <v>0</v>
      </c>
      <c r="M316" s="79">
        <f t="shared" si="28"/>
        <v>0</v>
      </c>
      <c r="N316" s="79">
        <f t="shared" si="28"/>
        <v>0</v>
      </c>
      <c r="O316" s="79">
        <f t="shared" si="28"/>
        <v>0</v>
      </c>
      <c r="P316" s="79">
        <f t="shared" si="28"/>
        <v>0</v>
      </c>
      <c r="Q316" s="79">
        <f t="shared" si="28"/>
        <v>0</v>
      </c>
      <c r="R316" s="79">
        <f t="shared" si="28"/>
        <v>0</v>
      </c>
      <c r="S316" s="79">
        <f t="shared" si="28"/>
        <v>0</v>
      </c>
      <c r="T316" s="79">
        <f t="shared" si="28"/>
        <v>0</v>
      </c>
      <c r="U316" s="79">
        <f t="shared" si="28"/>
        <v>0</v>
      </c>
      <c r="V316" s="79">
        <f t="shared" si="28"/>
        <v>0</v>
      </c>
      <c r="W316" s="79">
        <f t="shared" si="28"/>
        <v>0</v>
      </c>
      <c r="X316" s="79">
        <f t="shared" si="28"/>
        <v>0</v>
      </c>
      <c r="Y316" s="79">
        <f t="shared" si="28"/>
        <v>0</v>
      </c>
      <c r="Z316" s="79">
        <f t="shared" si="28"/>
        <v>0</v>
      </c>
      <c r="AA316" s="79"/>
      <c r="AB316" s="79"/>
      <c r="AC316" s="79"/>
      <c r="AD316" s="79"/>
      <c r="AE316" s="79"/>
      <c r="AF316" s="79"/>
      <c r="AG316" s="79"/>
      <c r="AH316" s="79"/>
      <c r="AI316" s="79"/>
      <c r="AJ316" s="79"/>
      <c r="AK316" s="79"/>
      <c r="AL316" s="79"/>
    </row>
    <row r="317" spans="1:38" s="6" customFormat="1" ht="33.75" customHeight="1">
      <c r="A317" s="58"/>
      <c r="B317" s="30" t="s">
        <v>26</v>
      </c>
      <c r="C317" s="92">
        <f>C33+C42+C46+C52+C60+C67+C89+C95+C104+C115+C121+C128+C143+C155+C164+C176+C186+C209+C231+C248+C263+C278+C269+C298</f>
        <v>284929.47739999997</v>
      </c>
      <c r="D317" s="91">
        <f>D308+D298+D278+D269+D263+D248+D231+D209+D186+D176+D164+D155+D143+D128+D121+D115+D104+D95+D89+D67+D60+D52+D46+D42+D33+D316</f>
        <v>8.7560000000000002</v>
      </c>
      <c r="E317" s="79">
        <f>E308+E298+E278+E269+E263+E248+E231+E209+E186+E176+E164+E155+E143+E128+E121+E115+E104+E95+E89+E67+E60+E52+E46+E42+E33+E316</f>
        <v>165</v>
      </c>
      <c r="F317" s="162">
        <f>F33+F42+F46+F52+F60+F67+F89+F95+F104+F115+F121+F128+F143+F155+F164+F176+F186+F209+F231+F248+F263+F298+F308+F316+F269</f>
        <v>263217.68131000001</v>
      </c>
      <c r="G317" s="91">
        <f>G308+G298+G278+G269+G263+G248+G231+G209+G186+G176+G164+G155+G143+G128+G121+G115+G104+G95+G89+G67+G60+G52+G46+G42+G33+G316</f>
        <v>3.8559999999999999</v>
      </c>
      <c r="H317" s="76">
        <f>H308+H298+H278+H269+H263+H248+H231+H209+H186+H176+H164+H155+H143+H128+H121+H115+H104+H95+H89+H67+H60+H52+H46+H42+H33+H316</f>
        <v>1492.23</v>
      </c>
      <c r="I317" s="80">
        <f>I308+I298+I278+I269+I263+I248+I231+I209+I186+I176+I164+I155+I143+I128+I121+I115+I104+I95+I89+I67+I60+I52+I46+I42+I33+I316</f>
        <v>6750</v>
      </c>
      <c r="J317" s="98">
        <f>J308+J298+J278+J269+J263+J248+J231+J209+J186+J176+J164+J155+J143+J128+J121+J115+J104+J95+J89+J67+J60+J52+J46+J42+J33+J316</f>
        <v>0</v>
      </c>
      <c r="K317" s="106"/>
      <c r="L317" s="80">
        <f>L308+L298+L278+L269+L263+L248+L231+L209+L186+L176+L164+L155+L143+L128+L121+L115+L104+L95+L89+L67+L60+L52+L46+L42+L33+L316</f>
        <v>0</v>
      </c>
      <c r="M317" s="77">
        <f>M308+M298+M278+M269+M263+M248+M231+M209+M186+M176+M164+M155+M143+M128+M121+M115+M104+M95+M89+M67+M60+M52+M46+M42+M33+M316</f>
        <v>0</v>
      </c>
      <c r="N317" s="76">
        <f>N308+N298+N278+N269+N263+N248+N231+N209+N186+N176+N164+N155+N143+N128+N121+N115+N104+N95+N89+N67+N60+N52+N46+N42+N33+N316</f>
        <v>0</v>
      </c>
      <c r="O317" s="92">
        <f>O308+O298+O278+O269+O263+O248+O231+O209+O186+O176+O164+O155+O143+O128+O121+O115+O104+O95+O89+O67+O60+O52+O46+O42+O33+O316</f>
        <v>192453.10342</v>
      </c>
      <c r="P317" s="76">
        <f>P308+P298+P278+P269+P263+P248+P231+P209+P186+P176+P164+P155+P143+P128+P121+P115+P104+P95+P89+P67+P60+P52+P46+P42+P33+P316</f>
        <v>7.15</v>
      </c>
      <c r="Q317" s="78">
        <f>Q308+Q298+Q278+Q269+Q263+Q248+Q231+Q209+Q186+Q176+Q164+Q155+Q143+Q128+Q121+Q115+Q104+Q95+Q89+Q67+Q60+Q52+Q46+Q42+Q33+Q316</f>
        <v>18.600000000000001</v>
      </c>
      <c r="R317" s="80">
        <f>R308+R298+R278+R269+R263+R248+R231+R209+R186+R176+R164+R155+R143+R128+R121+R115+R104+R95+R89+R67+R60+R52+R46+R42+R33+R316</f>
        <v>643867</v>
      </c>
      <c r="S317" s="78">
        <f>S308+S298+S278+S269+S263+S248+S231+S209+S186+S176+S164+S155+S143+S128+S121+S115+S104+S95+S89+S67+S60+S52+S46+S42+S33+S316</f>
        <v>113.9</v>
      </c>
      <c r="T317" s="76">
        <f>T308+T298+T278+T269+T263+T248+T231+T209+T186+T176+T164+T155+T143+T128+T121+T115+T104+T95+T89+T67+T60+T52+T46+T42+T33+T316</f>
        <v>667.44999999999993</v>
      </c>
      <c r="U317" s="80">
        <f>U308+U298+U278+U269+U263+U248+U231+U209+U186+U176+U164+U155+U143+U128+U121+U115+U104+U95+U89+U67+U60+U52+U46+U42+U33+U316</f>
        <v>66960</v>
      </c>
      <c r="V317" s="79">
        <f>V308+V298+V278+V269+V263+V248+V231+V209+V186+V176+V164+V155+V143+V128+V121+V115+V104+V95+V89+V67+V60+V52+V46+V42+V33+V316</f>
        <v>2</v>
      </c>
      <c r="W317" s="78">
        <f>W308+W298+W278+W269+W263+W248+W231+W209+W186+W176+W164+W155+W143+W128+W121+W115+W104+W95+W89+W67+W60+W52+W46+W42+W33+W316</f>
        <v>5.6</v>
      </c>
      <c r="X317" s="80">
        <f>X308+X298+X278+X269+X263+X248+X231+X209+X186+X176+X164+X155+X143+X128+X121+X115+X104+X95+X89+X67+X60+X52+X46+X42+X33+X316</f>
        <v>1324455</v>
      </c>
      <c r="Y317" s="78">
        <f>Y308+Y298+Y278+Y269+Y263+Y248+Y231+Y209+Y186+Y176+Y164+Y155+Y143+Y128+Y121+Y115+Y104+Y95+Y89+Y67+Y60+Y52+Y46+Y42+Y33+Y316</f>
        <v>128.5</v>
      </c>
      <c r="Z317" s="76">
        <f>Z308+Z298+Z278+Z269+Z263+Z248+Z231+Z209+Z186+Z176+Z164+Z155+Z143+Z128+Z121+Z115+Z104+Z95+Z89+Z67+Z60+Z52+Z46+Z42+Z33+Z316</f>
        <v>647.8599999999999</v>
      </c>
      <c r="AA317" s="79"/>
      <c r="AB317" s="76"/>
      <c r="AC317" s="78"/>
      <c r="AD317" s="79"/>
      <c r="AE317" s="78"/>
      <c r="AF317" s="76"/>
      <c r="AG317" s="79"/>
      <c r="AH317" s="79"/>
      <c r="AI317" s="78"/>
      <c r="AJ317" s="79"/>
      <c r="AK317" s="79"/>
      <c r="AL317" s="76"/>
    </row>
    <row r="318" spans="1:38" s="6" customFormat="1" ht="57" customHeight="1">
      <c r="A318" s="58" t="s">
        <v>299</v>
      </c>
      <c r="B318" s="30" t="s">
        <v>162</v>
      </c>
      <c r="C318" s="67">
        <v>64660.009639999997</v>
      </c>
      <c r="D318" s="23"/>
      <c r="E318" s="23"/>
      <c r="F318" s="102">
        <v>14953.877640000001</v>
      </c>
      <c r="G318" s="23"/>
      <c r="H318" s="24"/>
      <c r="I318" s="28">
        <v>37000</v>
      </c>
      <c r="J318" s="23"/>
      <c r="K318" s="23"/>
      <c r="L318" s="28">
        <v>18500</v>
      </c>
      <c r="M318" s="23"/>
      <c r="N318" s="23"/>
      <c r="O318" s="28">
        <v>27000</v>
      </c>
      <c r="P318" s="23"/>
      <c r="Q318" s="23"/>
      <c r="R318" s="28">
        <v>17000</v>
      </c>
      <c r="S318" s="28"/>
      <c r="T318" s="28"/>
      <c r="U318" s="28">
        <v>30000</v>
      </c>
      <c r="V318" s="28"/>
      <c r="W318" s="28"/>
      <c r="X318" s="28">
        <v>28000</v>
      </c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</row>
    <row r="319" spans="1:38" s="6" customFormat="1" ht="222" customHeight="1">
      <c r="A319" s="58" t="s">
        <v>295</v>
      </c>
      <c r="B319" s="30" t="s">
        <v>603</v>
      </c>
      <c r="C319" s="107">
        <v>1832.2738999999999</v>
      </c>
      <c r="D319" s="23"/>
      <c r="E319" s="23"/>
      <c r="F319" s="23"/>
      <c r="G319" s="23"/>
      <c r="H319" s="24"/>
      <c r="I319" s="23"/>
      <c r="J319" s="23"/>
      <c r="K319" s="23"/>
      <c r="L319" s="28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</row>
    <row r="320" spans="1:38" s="6" customFormat="1" ht="187.5" customHeight="1">
      <c r="A320" s="58" t="s">
        <v>296</v>
      </c>
      <c r="B320" s="30" t="s">
        <v>608</v>
      </c>
      <c r="C320" s="61">
        <v>1458.6020000000001</v>
      </c>
      <c r="D320" s="23"/>
      <c r="E320" s="23"/>
      <c r="F320" s="23"/>
      <c r="G320" s="23"/>
      <c r="H320" s="24"/>
      <c r="I320" s="23"/>
      <c r="J320" s="23"/>
      <c r="K320" s="23"/>
      <c r="L320" s="28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</row>
    <row r="321" spans="1:38" s="6" customFormat="1" ht="62.25" hidden="1" customHeight="1">
      <c r="A321" s="58" t="s">
        <v>313</v>
      </c>
      <c r="B321" s="108" t="s">
        <v>306</v>
      </c>
      <c r="C321" s="109">
        <v>2520</v>
      </c>
      <c r="D321" s="23"/>
      <c r="E321" s="23"/>
      <c r="F321" s="109"/>
      <c r="G321" s="23"/>
      <c r="H321" s="24"/>
      <c r="I321" s="23"/>
      <c r="J321" s="23"/>
      <c r="K321" s="23"/>
      <c r="L321" s="28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</row>
    <row r="322" spans="1:38" s="6" customFormat="1" ht="62.25" hidden="1" customHeight="1">
      <c r="A322" s="58" t="s">
        <v>314</v>
      </c>
      <c r="B322" s="108" t="s">
        <v>307</v>
      </c>
      <c r="C322" s="110"/>
      <c r="D322" s="23"/>
      <c r="E322" s="23"/>
      <c r="F322" s="110">
        <v>2600</v>
      </c>
      <c r="G322" s="23"/>
      <c r="H322" s="24"/>
      <c r="I322" s="23"/>
      <c r="J322" s="23"/>
      <c r="K322" s="23"/>
      <c r="L322" s="28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</row>
    <row r="323" spans="1:38" s="6" customFormat="1" ht="62.25" hidden="1" customHeight="1">
      <c r="A323" s="58" t="s">
        <v>315</v>
      </c>
      <c r="B323" s="108" t="s">
        <v>308</v>
      </c>
      <c r="C323" s="109">
        <v>2020</v>
      </c>
      <c r="D323" s="23"/>
      <c r="E323" s="23"/>
      <c r="F323" s="109"/>
      <c r="G323" s="23"/>
      <c r="H323" s="24"/>
      <c r="I323" s="23"/>
      <c r="J323" s="23"/>
      <c r="K323" s="23"/>
      <c r="L323" s="28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</row>
    <row r="324" spans="1:38" s="6" customFormat="1" ht="62.25" hidden="1" customHeight="1">
      <c r="A324" s="58" t="s">
        <v>316</v>
      </c>
      <c r="B324" s="108" t="s">
        <v>309</v>
      </c>
      <c r="C324" s="109">
        <v>1300</v>
      </c>
      <c r="D324" s="23"/>
      <c r="E324" s="23"/>
      <c r="F324" s="109"/>
      <c r="G324" s="23"/>
      <c r="H324" s="24"/>
      <c r="I324" s="23"/>
      <c r="J324" s="23"/>
      <c r="K324" s="23"/>
      <c r="L324" s="28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</row>
    <row r="325" spans="1:38" s="6" customFormat="1" ht="62.25" hidden="1" customHeight="1">
      <c r="A325" s="58" t="s">
        <v>317</v>
      </c>
      <c r="B325" s="108" t="s">
        <v>310</v>
      </c>
      <c r="C325" s="109">
        <v>300</v>
      </c>
      <c r="D325" s="23"/>
      <c r="E325" s="23"/>
      <c r="F325" s="109"/>
      <c r="G325" s="23"/>
      <c r="H325" s="24"/>
      <c r="I325" s="23"/>
      <c r="J325" s="23"/>
      <c r="K325" s="23"/>
      <c r="L325" s="28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</row>
    <row r="326" spans="1:38" s="6" customFormat="1" ht="62.25" hidden="1" customHeight="1">
      <c r="A326" s="58" t="s">
        <v>318</v>
      </c>
      <c r="B326" s="108" t="s">
        <v>311</v>
      </c>
      <c r="C326" s="109">
        <v>470</v>
      </c>
      <c r="D326" s="23"/>
      <c r="E326" s="23"/>
      <c r="F326" s="109"/>
      <c r="G326" s="23"/>
      <c r="H326" s="24"/>
      <c r="I326" s="23"/>
      <c r="J326" s="23"/>
      <c r="K326" s="23"/>
      <c r="L326" s="28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</row>
    <row r="327" spans="1:38" s="6" customFormat="1" ht="62.25" hidden="1" customHeight="1">
      <c r="A327" s="58" t="s">
        <v>319</v>
      </c>
      <c r="B327" s="108" t="s">
        <v>312</v>
      </c>
      <c r="C327" s="109">
        <v>2520</v>
      </c>
      <c r="D327" s="23"/>
      <c r="E327" s="23"/>
      <c r="F327" s="109"/>
      <c r="G327" s="23"/>
      <c r="H327" s="24"/>
      <c r="I327" s="23"/>
      <c r="J327" s="23"/>
      <c r="K327" s="23"/>
      <c r="L327" s="28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</row>
    <row r="328" spans="1:38" s="6" customFormat="1" ht="165.75" customHeight="1">
      <c r="A328" s="58" t="s">
        <v>350</v>
      </c>
      <c r="B328" s="111" t="s">
        <v>352</v>
      </c>
      <c r="C328" s="112">
        <v>1300</v>
      </c>
      <c r="D328" s="23"/>
      <c r="E328" s="23"/>
      <c r="F328" s="109"/>
      <c r="G328" s="23"/>
      <c r="H328" s="24"/>
      <c r="I328" s="113">
        <v>2500</v>
      </c>
      <c r="J328" s="23"/>
      <c r="K328" s="23"/>
      <c r="L328" s="28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</row>
    <row r="329" spans="1:38" s="6" customFormat="1" ht="239.25" customHeight="1">
      <c r="A329" s="58" t="s">
        <v>351</v>
      </c>
      <c r="B329" s="100" t="s">
        <v>455</v>
      </c>
      <c r="C329" s="163">
        <v>500</v>
      </c>
      <c r="D329" s="116"/>
      <c r="E329" s="116"/>
      <c r="F329" s="164"/>
      <c r="G329" s="116"/>
      <c r="H329" s="165"/>
      <c r="I329" s="166">
        <v>2000</v>
      </c>
      <c r="J329" s="23"/>
      <c r="K329" s="23"/>
      <c r="L329" s="28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</row>
    <row r="330" spans="1:38" s="6" customFormat="1" ht="210" customHeight="1">
      <c r="A330" s="58" t="s">
        <v>353</v>
      </c>
      <c r="B330" s="114" t="s">
        <v>485</v>
      </c>
      <c r="C330" s="112">
        <v>200</v>
      </c>
      <c r="D330" s="23"/>
      <c r="E330" s="23"/>
      <c r="F330" s="109"/>
      <c r="G330" s="23"/>
      <c r="H330" s="24"/>
      <c r="I330" s="113">
        <v>1000</v>
      </c>
      <c r="J330" s="23"/>
      <c r="K330" s="23"/>
      <c r="L330" s="28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</row>
    <row r="331" spans="1:38" s="6" customFormat="1" ht="152.25" customHeight="1">
      <c r="A331" s="58" t="s">
        <v>354</v>
      </c>
      <c r="B331" s="114" t="s">
        <v>356</v>
      </c>
      <c r="C331" s="112">
        <v>200</v>
      </c>
      <c r="D331" s="23"/>
      <c r="E331" s="23"/>
      <c r="F331" s="109"/>
      <c r="G331" s="23"/>
      <c r="H331" s="24"/>
      <c r="I331" s="113">
        <v>1000</v>
      </c>
      <c r="J331" s="23"/>
      <c r="K331" s="23"/>
      <c r="L331" s="28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</row>
    <row r="332" spans="1:38" s="6" customFormat="1" ht="171.75" hidden="1" customHeight="1">
      <c r="A332" s="59" t="s">
        <v>355</v>
      </c>
      <c r="B332" s="36" t="s">
        <v>381</v>
      </c>
      <c r="C332" s="113"/>
      <c r="D332" s="28"/>
      <c r="E332" s="28"/>
      <c r="F332" s="115"/>
      <c r="G332" s="28"/>
      <c r="H332" s="28"/>
      <c r="I332" s="28"/>
      <c r="J332" s="23"/>
      <c r="K332" s="23"/>
      <c r="L332" s="28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</row>
    <row r="333" spans="1:38" s="6" customFormat="1" ht="155.25" customHeight="1">
      <c r="A333" s="59" t="s">
        <v>355</v>
      </c>
      <c r="B333" s="96" t="s">
        <v>493</v>
      </c>
      <c r="C333" s="112">
        <v>800</v>
      </c>
      <c r="D333" s="28"/>
      <c r="E333" s="28"/>
      <c r="F333" s="115"/>
      <c r="G333" s="28"/>
      <c r="H333" s="185"/>
      <c r="I333" s="28">
        <v>1400</v>
      </c>
      <c r="J333" s="23"/>
      <c r="K333" s="23"/>
      <c r="L333" s="28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</row>
    <row r="334" spans="1:38" s="6" customFormat="1" ht="171.75" customHeight="1">
      <c r="A334" s="59" t="s">
        <v>495</v>
      </c>
      <c r="B334" s="96" t="s">
        <v>494</v>
      </c>
      <c r="C334" s="112">
        <v>1350</v>
      </c>
      <c r="D334" s="28"/>
      <c r="E334" s="28"/>
      <c r="F334" s="115"/>
      <c r="G334" s="28"/>
      <c r="H334" s="185"/>
      <c r="I334" s="28">
        <v>1150</v>
      </c>
      <c r="J334" s="23"/>
      <c r="K334" s="23"/>
      <c r="L334" s="28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</row>
    <row r="335" spans="1:38" s="6" customFormat="1" ht="195.75" customHeight="1">
      <c r="A335" s="59" t="s">
        <v>496</v>
      </c>
      <c r="B335" s="96" t="s">
        <v>540</v>
      </c>
      <c r="C335" s="112">
        <v>1350</v>
      </c>
      <c r="D335" s="28"/>
      <c r="E335" s="28"/>
      <c r="F335" s="115"/>
      <c r="G335" s="28"/>
      <c r="H335" s="185"/>
      <c r="I335" s="28">
        <v>850</v>
      </c>
      <c r="J335" s="23"/>
      <c r="K335" s="23"/>
      <c r="L335" s="28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</row>
    <row r="336" spans="1:38" s="6" customFormat="1" ht="192.75" customHeight="1">
      <c r="A336" s="59" t="s">
        <v>497</v>
      </c>
      <c r="B336" s="66" t="s">
        <v>541</v>
      </c>
      <c r="C336" s="112">
        <v>1100</v>
      </c>
      <c r="D336" s="28"/>
      <c r="E336" s="28"/>
      <c r="F336" s="115"/>
      <c r="G336" s="28"/>
      <c r="H336" s="185"/>
      <c r="I336" s="28">
        <v>2600</v>
      </c>
      <c r="J336" s="23"/>
      <c r="K336" s="23"/>
      <c r="L336" s="28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</row>
    <row r="337" spans="1:38" s="6" customFormat="1" ht="218.25" customHeight="1">
      <c r="A337" s="59" t="s">
        <v>500</v>
      </c>
      <c r="B337" s="66" t="s">
        <v>505</v>
      </c>
      <c r="C337" s="112">
        <v>2000</v>
      </c>
      <c r="D337" s="28"/>
      <c r="E337" s="28"/>
      <c r="F337" s="115"/>
      <c r="G337" s="28"/>
      <c r="H337" s="185"/>
      <c r="I337" s="28">
        <v>1000</v>
      </c>
      <c r="J337" s="23"/>
      <c r="K337" s="23"/>
      <c r="L337" s="28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</row>
    <row r="338" spans="1:38" s="6" customFormat="1" ht="219.75" customHeight="1">
      <c r="A338" s="59" t="s">
        <v>501</v>
      </c>
      <c r="B338" s="66" t="s">
        <v>581</v>
      </c>
      <c r="C338" s="112">
        <v>800</v>
      </c>
      <c r="D338" s="28"/>
      <c r="E338" s="28"/>
      <c r="F338" s="115"/>
      <c r="G338" s="28"/>
      <c r="H338" s="185"/>
      <c r="I338" s="28">
        <v>800</v>
      </c>
      <c r="J338" s="23"/>
      <c r="K338" s="23"/>
      <c r="L338" s="28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</row>
    <row r="339" spans="1:38" s="6" customFormat="1" ht="128.25" customHeight="1">
      <c r="A339" s="59" t="s">
        <v>502</v>
      </c>
      <c r="B339" s="66" t="s">
        <v>582</v>
      </c>
      <c r="C339" s="112">
        <v>2000</v>
      </c>
      <c r="D339" s="28"/>
      <c r="E339" s="28"/>
      <c r="F339" s="115"/>
      <c r="G339" s="28"/>
      <c r="H339" s="185"/>
      <c r="I339" s="28">
        <v>1700</v>
      </c>
      <c r="J339" s="23"/>
      <c r="K339" s="23"/>
      <c r="L339" s="28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</row>
    <row r="340" spans="1:38" s="6" customFormat="1" ht="239.25" customHeight="1">
      <c r="A340" s="58" t="s">
        <v>503</v>
      </c>
      <c r="B340" s="66" t="s">
        <v>583</v>
      </c>
      <c r="C340" s="112">
        <v>600</v>
      </c>
      <c r="D340" s="28"/>
      <c r="E340" s="28"/>
      <c r="F340" s="115"/>
      <c r="G340" s="28"/>
      <c r="H340" s="185"/>
      <c r="I340" s="28">
        <v>800</v>
      </c>
      <c r="J340" s="23"/>
      <c r="K340" s="23"/>
      <c r="L340" s="28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</row>
    <row r="341" spans="1:38" s="6" customFormat="1" ht="122.25" customHeight="1">
      <c r="A341" s="59" t="s">
        <v>504</v>
      </c>
      <c r="B341" s="66" t="s">
        <v>506</v>
      </c>
      <c r="C341" s="112">
        <v>1000</v>
      </c>
      <c r="D341" s="28"/>
      <c r="E341" s="28"/>
      <c r="F341" s="115"/>
      <c r="G341" s="28"/>
      <c r="H341" s="185"/>
      <c r="I341" s="28">
        <v>2000</v>
      </c>
      <c r="J341" s="23"/>
      <c r="K341" s="23"/>
      <c r="L341" s="28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</row>
    <row r="342" spans="1:38" s="6" customFormat="1" ht="121.5" customHeight="1">
      <c r="A342" s="209" t="s">
        <v>537</v>
      </c>
      <c r="B342" s="66" t="s">
        <v>543</v>
      </c>
      <c r="C342" s="112">
        <v>1000</v>
      </c>
      <c r="D342" s="28"/>
      <c r="E342" s="28"/>
      <c r="F342" s="115"/>
      <c r="G342" s="28"/>
      <c r="H342" s="185"/>
      <c r="I342" s="28">
        <v>1500</v>
      </c>
      <c r="J342" s="208"/>
      <c r="K342" s="208"/>
      <c r="L342" s="28"/>
      <c r="M342" s="208"/>
      <c r="N342" s="208"/>
      <c r="O342" s="208"/>
      <c r="P342" s="208"/>
      <c r="Q342" s="208"/>
      <c r="R342" s="208"/>
      <c r="S342" s="208"/>
      <c r="T342" s="208"/>
      <c r="U342" s="208"/>
      <c r="V342" s="208"/>
      <c r="W342" s="208"/>
      <c r="X342" s="208"/>
      <c r="Y342" s="208"/>
      <c r="Z342" s="208"/>
      <c r="AA342" s="208"/>
      <c r="AB342" s="208"/>
      <c r="AC342" s="208"/>
      <c r="AD342" s="208"/>
      <c r="AE342" s="208"/>
      <c r="AF342" s="208"/>
      <c r="AG342" s="208"/>
      <c r="AH342" s="208"/>
      <c r="AI342" s="208"/>
      <c r="AJ342" s="208"/>
      <c r="AK342" s="208"/>
      <c r="AL342" s="208"/>
    </row>
    <row r="343" spans="1:38" s="6" customFormat="1" ht="173.25" customHeight="1">
      <c r="A343" s="58" t="s">
        <v>300</v>
      </c>
      <c r="B343" s="60" t="s">
        <v>242</v>
      </c>
      <c r="C343" s="26"/>
      <c r="D343" s="23"/>
      <c r="E343" s="23"/>
      <c r="F343" s="62"/>
      <c r="G343" s="23"/>
      <c r="H343" s="24"/>
      <c r="I343" s="28"/>
      <c r="J343" s="23"/>
      <c r="K343" s="23"/>
      <c r="L343" s="28"/>
      <c r="M343" s="23"/>
      <c r="N343" s="23"/>
      <c r="O343" s="23"/>
      <c r="P343" s="23"/>
      <c r="Q343" s="23"/>
      <c r="R343" s="28">
        <v>9133</v>
      </c>
      <c r="S343" s="28"/>
      <c r="T343" s="28"/>
      <c r="U343" s="28"/>
      <c r="V343" s="28"/>
      <c r="W343" s="28"/>
      <c r="X343" s="28">
        <v>186952</v>
      </c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</row>
    <row r="344" spans="1:38" s="6" customFormat="1" ht="75" customHeight="1">
      <c r="A344" s="63"/>
      <c r="B344" s="60" t="s">
        <v>344</v>
      </c>
      <c r="C344" s="26"/>
      <c r="D344" s="23"/>
      <c r="E344" s="23"/>
      <c r="F344" s="62"/>
      <c r="G344" s="23"/>
      <c r="H344" s="24"/>
      <c r="I344" s="28"/>
      <c r="J344" s="23"/>
      <c r="K344" s="23"/>
      <c r="L344" s="28"/>
      <c r="M344" s="23"/>
      <c r="N344" s="23"/>
      <c r="O344" s="28">
        <v>900000</v>
      </c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8">
        <v>100000</v>
      </c>
      <c r="AB344" s="23"/>
      <c r="AC344" s="23"/>
      <c r="AD344" s="28">
        <v>1536367</v>
      </c>
      <c r="AE344" s="23"/>
      <c r="AF344" s="23"/>
      <c r="AG344" s="28">
        <v>90000</v>
      </c>
      <c r="AH344" s="23"/>
      <c r="AI344" s="23"/>
      <c r="AJ344" s="28">
        <v>1546367</v>
      </c>
      <c r="AK344" s="23"/>
      <c r="AL344" s="23"/>
    </row>
    <row r="345" spans="1:38" s="6" customFormat="1" ht="75" customHeight="1">
      <c r="A345" s="63"/>
      <c r="B345" s="133" t="s">
        <v>345</v>
      </c>
      <c r="C345" s="116"/>
      <c r="D345" s="116"/>
      <c r="E345" s="116"/>
      <c r="F345" s="73"/>
      <c r="G345" s="116"/>
      <c r="H345" s="116"/>
      <c r="I345" s="73"/>
      <c r="J345" s="116"/>
      <c r="K345" s="116"/>
      <c r="L345" s="73"/>
      <c r="M345" s="116"/>
      <c r="N345" s="116"/>
      <c r="O345" s="73"/>
      <c r="P345" s="116"/>
      <c r="Q345" s="116"/>
      <c r="R345" s="73"/>
      <c r="S345" s="116"/>
      <c r="T345" s="116"/>
      <c r="U345" s="73">
        <v>1300000</v>
      </c>
      <c r="V345" s="116"/>
      <c r="W345" s="116"/>
      <c r="X345" s="73">
        <f>3165300-U345</f>
        <v>1865300</v>
      </c>
      <c r="Y345" s="116"/>
      <c r="Z345" s="116"/>
      <c r="AA345" s="73">
        <v>1550000</v>
      </c>
      <c r="AB345" s="116"/>
      <c r="AC345" s="116"/>
      <c r="AD345" s="73">
        <f>3549900-AA345</f>
        <v>1999900</v>
      </c>
      <c r="AE345" s="116"/>
      <c r="AF345" s="116"/>
      <c r="AG345" s="73">
        <v>250000</v>
      </c>
      <c r="AH345" s="116"/>
      <c r="AI345" s="116"/>
      <c r="AJ345" s="73">
        <f>680000-AG345</f>
        <v>430000</v>
      </c>
      <c r="AK345" s="116"/>
      <c r="AL345" s="116"/>
    </row>
    <row r="346" spans="1:38" s="6" customFormat="1" ht="28.5" customHeight="1">
      <c r="A346" s="59"/>
      <c r="B346" s="60" t="s">
        <v>448</v>
      </c>
      <c r="C346" s="162">
        <f>C317+C318</f>
        <v>349589.48703999998</v>
      </c>
      <c r="D346" s="91">
        <f>D317+D318+D343</f>
        <v>8.7560000000000002</v>
      </c>
      <c r="E346" s="79">
        <f>E317+E318+E343</f>
        <v>165</v>
      </c>
      <c r="F346" s="162">
        <f>F317+F318</f>
        <v>278171.55895000004</v>
      </c>
      <c r="G346" s="91">
        <f>G317+G318+G343</f>
        <v>3.8559999999999999</v>
      </c>
      <c r="H346" s="76">
        <f>H317+H318+H343</f>
        <v>1492.23</v>
      </c>
      <c r="I346" s="80">
        <f>I317+I318+I343+I344</f>
        <v>43750</v>
      </c>
      <c r="J346" s="79">
        <f>J317+J318+J343</f>
        <v>0</v>
      </c>
      <c r="K346" s="79">
        <v>0</v>
      </c>
      <c r="L346" s="80">
        <f>L317+L318+L343+L344</f>
        <v>18500</v>
      </c>
      <c r="M346" s="79">
        <f>M317+M318+M343</f>
        <v>0</v>
      </c>
      <c r="N346" s="79">
        <f>N317+N318+N343</f>
        <v>0</v>
      </c>
      <c r="O346" s="92">
        <f>O317+O318+O343+O344</f>
        <v>1119453.1034200001</v>
      </c>
      <c r="P346" s="76">
        <f>P317+P318+P343</f>
        <v>7.15</v>
      </c>
      <c r="Q346" s="78">
        <f>Q317+Q318+Q343</f>
        <v>18.600000000000001</v>
      </c>
      <c r="R346" s="80">
        <f>R317+R318+R343+R344</f>
        <v>670000</v>
      </c>
      <c r="S346" s="78">
        <f>S317+S318+S343</f>
        <v>113.9</v>
      </c>
      <c r="T346" s="76">
        <f>T317+T318+T343</f>
        <v>667.44999999999993</v>
      </c>
      <c r="U346" s="80">
        <f>U317+U318+U343+U344+U345</f>
        <v>1396960</v>
      </c>
      <c r="V346" s="79">
        <f>V317+V318+V343</f>
        <v>2</v>
      </c>
      <c r="W346" s="78">
        <f>W317+W318+W343</f>
        <v>5.6</v>
      </c>
      <c r="X346" s="80">
        <f>X317+X318+X343+X344+X345</f>
        <v>3404707</v>
      </c>
      <c r="Y346" s="78">
        <f>Y317+Y318+Y343</f>
        <v>128.5</v>
      </c>
      <c r="Z346" s="76">
        <f>Z317+Z318+Z343</f>
        <v>647.8599999999999</v>
      </c>
      <c r="AA346" s="80">
        <f>AA317+AA318+AA343+AA344+AA345</f>
        <v>1650000</v>
      </c>
      <c r="AB346" s="79"/>
      <c r="AC346" s="76"/>
      <c r="AD346" s="80">
        <f>AD317+AD318+AD343+AD344+AD345</f>
        <v>3536267</v>
      </c>
      <c r="AE346" s="79"/>
      <c r="AF346" s="76"/>
      <c r="AG346" s="80">
        <f>AG317+AG318+AG343+AG344+AG345</f>
        <v>340000</v>
      </c>
      <c r="AH346" s="80">
        <f>AH317+AH318+AH343+AH344+AH345</f>
        <v>0</v>
      </c>
      <c r="AI346" s="80">
        <f>AI317+AI318+AI343+AI344+AI345</f>
        <v>0</v>
      </c>
      <c r="AJ346" s="80">
        <f>AJ317+AJ318+AJ343+AJ344+AJ345</f>
        <v>1976367</v>
      </c>
      <c r="AK346" s="79"/>
      <c r="AL346" s="76"/>
    </row>
    <row r="347" spans="1:38" s="6" customFormat="1" ht="30" customHeight="1">
      <c r="A347" s="63"/>
      <c r="B347" s="60" t="s">
        <v>261</v>
      </c>
      <c r="C347" s="79"/>
      <c r="D347" s="91"/>
      <c r="E347" s="76"/>
      <c r="F347" s="103"/>
      <c r="G347" s="76"/>
      <c r="H347" s="117"/>
      <c r="I347" s="84"/>
      <c r="J347" s="76"/>
      <c r="K347" s="78"/>
      <c r="L347" s="80"/>
      <c r="M347" s="78"/>
      <c r="N347" s="76"/>
      <c r="O347" s="79"/>
      <c r="P347" s="76"/>
      <c r="Q347" s="78"/>
      <c r="R347" s="80"/>
      <c r="S347" s="78"/>
      <c r="T347" s="76"/>
      <c r="U347" s="80"/>
      <c r="V347" s="79"/>
      <c r="W347" s="78"/>
      <c r="X347" s="80"/>
      <c r="Y347" s="79"/>
      <c r="Z347" s="76"/>
      <c r="AA347" s="80"/>
      <c r="AB347" s="76"/>
      <c r="AC347" s="78"/>
      <c r="AD347" s="80"/>
      <c r="AE347" s="78"/>
      <c r="AF347" s="76"/>
      <c r="AG347" s="80"/>
      <c r="AH347" s="79"/>
      <c r="AI347" s="78"/>
      <c r="AJ347" s="80"/>
      <c r="AK347" s="79"/>
      <c r="AL347" s="76"/>
    </row>
    <row r="348" spans="1:38" s="6" customFormat="1" ht="33.75" customHeight="1">
      <c r="A348" s="118"/>
      <c r="B348" s="60" t="s">
        <v>264</v>
      </c>
      <c r="C348" s="67">
        <f>C20+C30+C81+C103+C175+C227+C245+C258+C318+C242+C25+C86+C218</f>
        <v>349589.48703999998</v>
      </c>
      <c r="D348" s="23"/>
      <c r="E348" s="23"/>
      <c r="F348" s="102">
        <f>F208+F221+F224+F297+F318+F312+F283+F286+F57+F315</f>
        <v>278171.55895000004</v>
      </c>
      <c r="G348" s="23"/>
      <c r="H348" s="24"/>
      <c r="I348" s="28">
        <f>I42+I46+I52+I60+I67+I89+I95+I104+I115+I121+I128+I143+I155+I164+I176+I186+I209+I231+I248+I263+I269+I278+I298+I308+I318+I33+I343+I344</f>
        <v>43750</v>
      </c>
      <c r="J348" s="23"/>
      <c r="K348" s="23"/>
      <c r="L348" s="28">
        <f>L42+L46+L52+L60+L67+L89+L95+L104+L115+L121+L128+L143+L155+L164+L176+L186+L209+L231+L248+L263+L269+L278+L298+L308+L318+L33+L343</f>
        <v>18500</v>
      </c>
      <c r="M348" s="23"/>
      <c r="N348" s="23"/>
      <c r="O348" s="102">
        <f>O42+O46+O52+O60+O67+O89+O95+O104+O115+O121+O128+O143+O155+O164+O176+O186+O209+O231+O248+O263+O269+O278+O298+O308+O318+O33+O344</f>
        <v>1119453.1034200001</v>
      </c>
      <c r="P348" s="28"/>
      <c r="Q348" s="28"/>
      <c r="R348" s="28">
        <f>R42+R46+R52+R60+R67+R89+R95+R104+R115+R121+R128+R143+R155+R164+R176+R186+R209+R231+R248+R263+R269+R278+R298+R308+R318+R33+R343</f>
        <v>670000</v>
      </c>
      <c r="S348" s="23"/>
      <c r="T348" s="23"/>
      <c r="U348" s="28">
        <f>U42+U46+U52+U60+U67+U89+U95+U104+U115+U121+U128+U143+U155+U164+U176+U186+U209+U231+U248+U263+U269+U278+U298+U308+U318+U33</f>
        <v>96960</v>
      </c>
      <c r="V348" s="23"/>
      <c r="W348" s="23"/>
      <c r="X348" s="28">
        <f>X42+X46+X52+X60+X67+X89+X95+X104+X115+X121+X128+X143+X155+X164+X176+X186+X209+X231+X248+X263+X269+X278+X298+X308+X318+X33+X343</f>
        <v>1539407</v>
      </c>
      <c r="Y348" s="23"/>
      <c r="Z348" s="23"/>
      <c r="AA348" s="28">
        <f>AA42+AA46+AA52+AA60+AA67+AA89+AA95+AA104+AA115+AA121+AA128+AA143+AA155+AA164+AA176+AA186+AA209+AA231+AA248+AA344+AA263+AA269+AA278+AA298+AA308+AA318+AA33+AA343</f>
        <v>100000</v>
      </c>
      <c r="AB348" s="33">
        <f>AB42+AB46+AB52+AB60+AB67+AB89+AB95+AB104+AB115+AB121+AB128+AB143+AB155+AB164+AB176+AB186+AB209+AB231+AB248+AB263+AB269+AB278+AB298+AB308+AB318+AB33+AB343</f>
        <v>0</v>
      </c>
      <c r="AC348" s="33">
        <f>AC42+AC46+AC52+AC60+AC67+AC89+AC95+AC104+AC115+AC121+AC128+AC143+AC155+AC164+AC176+AC186+AC209+AC231+AC248+AC263+AC269+AC278+AC298+AC308+AC318+AC33+AC343</f>
        <v>0</v>
      </c>
      <c r="AD348" s="28">
        <f>AD42+AD46+AD52+AD60+AD67+AD89+AD95+AD104+AD115+AD121+AD128+AD143+AD155+AD164+AD176+AD186+AD209+AD231+AD248+AD344+AD263+AD269+AD278+AD298+AD308+AD318+AD33+AD343</f>
        <v>1536367</v>
      </c>
      <c r="AE348" s="33">
        <f>AE42+AE46+AE52+AE60+AE67+AE89+AE95+AE104+AE115+AE121+AE128+AE143+AE155+AE164+AE176+AE186+AE209+AE231+AE248+AE263+AE269+AE278+AE298+AE308+AE318+AE33+AE343</f>
        <v>0</v>
      </c>
      <c r="AF348" s="33">
        <f>AF42+AF46+AF52+AF60+AF67+AF89+AF95+AF104+AF115+AF121+AF128+AF143+AF155+AF164+AF176+AF186+AF209+AF231+AF248+AF263+AF269+AF278+AF298+AF308+AF318+AF33+AF343</f>
        <v>0</v>
      </c>
      <c r="AG348" s="28">
        <f>AG42+AG46+AG52+AG60+AG67+AG89+AG95+AG104+AG115+AG121+AG128+AG143+AG155+AG164+AG176+AG186+AG209+AG231+AG248+AG344+AG263+AG269+AG278+AG298+AG308+AG318+AG33+AG343</f>
        <v>90000</v>
      </c>
      <c r="AH348" s="33">
        <f>AH42+AH46+AH52+AH60+AH67+AH89+AH95+AH104+AH115+AH121+AH128+AH143+AH155+AH164+AH176+AH186+AH209+AH231+AH248+AH263+AH269+AH278+AH298+AH308+AH318+AH33+AH343</f>
        <v>0</v>
      </c>
      <c r="AI348" s="33">
        <f>AI42+AI46+AI52+AI60+AI67+AI89+AI95+AI104+AI115+AI121+AI128+AI143+AI155+AI164+AI176+AI186+AI209+AI231+AI248+AI263+AI269+AI278+AI298+AI308+AI318+AI33+AI343</f>
        <v>0</v>
      </c>
      <c r="AJ348" s="28">
        <f>AJ42+AJ46+AJ52+AJ60+AJ67+AJ89+AJ95+AJ104+AJ115+AJ121+AJ128+AJ143+AJ155+AJ164+AJ176+AJ186+AJ209+AJ231+AJ248+AJ344+AJ263+AJ269+AJ278+AJ298+AJ308+AJ318+AJ33+AJ343</f>
        <v>1546367</v>
      </c>
      <c r="AK348" s="33">
        <f>AK42+AK46+AK52+AK60+AK67+AK89+AK95+AK104+AK115+AK121+AK128+AK143+AK155+AK164+AK176+AK186+AK209+AK231+AK248+AK263+AK269+AK278+AK298+AK308+AK318+AK33+AK343</f>
        <v>0</v>
      </c>
      <c r="AL348" s="33">
        <f>AL42+AL46+AL52+AL60+AL67+AL89+AL95+AL104+AL115+AL121+AL128+AL143+AL155+AL164+AL176+AL186+AL209+AL231+AL248+AL263+AL269+AL278+AL298+AL308+AL318+AL33+AL343</f>
        <v>0</v>
      </c>
    </row>
    <row r="349" spans="1:38" ht="25.5" customHeight="1">
      <c r="A349" s="118"/>
      <c r="B349" s="60" t="s">
        <v>254</v>
      </c>
      <c r="C349" s="67"/>
      <c r="D349" s="23"/>
      <c r="E349" s="23"/>
      <c r="F349" s="161"/>
      <c r="G349" s="23"/>
      <c r="H349" s="24"/>
      <c r="I349" s="28"/>
      <c r="J349" s="23"/>
      <c r="K349" s="23"/>
      <c r="L349" s="28"/>
      <c r="M349" s="23"/>
      <c r="N349" s="23"/>
      <c r="O349" s="28"/>
      <c r="P349" s="28"/>
      <c r="Q349" s="28"/>
      <c r="R349" s="28"/>
      <c r="S349" s="23"/>
      <c r="T349" s="23"/>
      <c r="U349" s="28"/>
      <c r="V349" s="23"/>
      <c r="W349" s="23"/>
      <c r="X349" s="28"/>
      <c r="Y349" s="23"/>
      <c r="Z349" s="23"/>
      <c r="AA349" s="28"/>
      <c r="AB349" s="23"/>
      <c r="AC349" s="23"/>
      <c r="AD349" s="28"/>
      <c r="AE349" s="23"/>
      <c r="AF349" s="23"/>
      <c r="AG349" s="28"/>
      <c r="AH349" s="23"/>
      <c r="AI349" s="23"/>
      <c r="AJ349" s="28"/>
      <c r="AK349" s="23"/>
      <c r="AL349" s="23"/>
    </row>
    <row r="350" spans="1:38" ht="80.25" customHeight="1">
      <c r="A350" s="118"/>
      <c r="B350" s="60" t="s">
        <v>386</v>
      </c>
      <c r="C350" s="67">
        <f>C348</f>
        <v>349589.48703999998</v>
      </c>
      <c r="D350" s="23"/>
      <c r="E350" s="23"/>
      <c r="F350" s="102">
        <f>F348</f>
        <v>278171.55895000004</v>
      </c>
      <c r="G350" s="23"/>
      <c r="H350" s="24"/>
      <c r="I350" s="28">
        <f>I348</f>
        <v>43750</v>
      </c>
      <c r="J350" s="23"/>
      <c r="K350" s="23"/>
      <c r="L350" s="28">
        <f>L348</f>
        <v>18500</v>
      </c>
      <c r="M350" s="23"/>
      <c r="N350" s="23"/>
      <c r="O350" s="102">
        <f>O348</f>
        <v>1119453.1034200001</v>
      </c>
      <c r="P350" s="28"/>
      <c r="Q350" s="28"/>
      <c r="R350" s="28">
        <f>R348</f>
        <v>670000</v>
      </c>
      <c r="S350" s="23"/>
      <c r="T350" s="23"/>
      <c r="U350" s="28">
        <f>U348</f>
        <v>96960</v>
      </c>
      <c r="V350" s="23"/>
      <c r="W350" s="23"/>
      <c r="X350" s="28">
        <v>1539407</v>
      </c>
      <c r="Y350" s="23"/>
      <c r="Z350" s="23"/>
      <c r="AA350" s="28">
        <f>AA348</f>
        <v>100000</v>
      </c>
      <c r="AB350" s="23"/>
      <c r="AC350" s="23"/>
      <c r="AD350" s="28">
        <f>AD348</f>
        <v>1536367</v>
      </c>
      <c r="AE350" s="23"/>
      <c r="AF350" s="23"/>
      <c r="AG350" s="28">
        <f>AG348</f>
        <v>90000</v>
      </c>
      <c r="AH350" s="23"/>
      <c r="AI350" s="23"/>
      <c r="AJ350" s="28">
        <f>AJ348</f>
        <v>1546367</v>
      </c>
      <c r="AK350" s="23"/>
      <c r="AL350" s="23"/>
    </row>
    <row r="351" spans="1:38" ht="15" hidden="1" customHeight="1">
      <c r="A351" s="118"/>
      <c r="B351" s="120" t="s">
        <v>262</v>
      </c>
      <c r="C351" s="121" t="e">
        <f>C13++#REF!+C40+#REF!+#REF!+C103+C113+#REF!+#REF!+C138+C141+C169+C185+C190+C193+C200+#REF!+#REF!+#REF!</f>
        <v>#REF!</v>
      </c>
      <c r="D351" s="46"/>
      <c r="E351" s="46"/>
      <c r="F351" s="122"/>
      <c r="G351" s="46"/>
      <c r="H351" s="46"/>
      <c r="I351" s="123"/>
      <c r="J351" s="46"/>
      <c r="K351" s="46"/>
      <c r="L351" s="124"/>
      <c r="M351" s="46"/>
      <c r="N351" s="46"/>
      <c r="O351" s="124"/>
      <c r="P351" s="46"/>
      <c r="Q351" s="46"/>
      <c r="R351" s="124"/>
      <c r="S351" s="46"/>
      <c r="T351" s="46"/>
      <c r="U351" s="124"/>
      <c r="V351" s="46"/>
      <c r="W351" s="46"/>
      <c r="X351" s="124"/>
      <c r="Y351" s="46"/>
      <c r="Z351" s="46"/>
      <c r="AA351" s="124"/>
      <c r="AB351" s="46"/>
      <c r="AC351" s="46"/>
      <c r="AD351" s="124"/>
      <c r="AE351" s="46"/>
      <c r="AF351" s="46"/>
      <c r="AG351" s="124"/>
      <c r="AH351" s="46"/>
      <c r="AI351" s="46"/>
      <c r="AJ351" s="123"/>
      <c r="AK351" s="46"/>
      <c r="AL351" s="46"/>
    </row>
    <row r="352" spans="1:38" ht="12" hidden="1" customHeight="1">
      <c r="A352" s="118"/>
      <c r="B352" s="125"/>
      <c r="C352" s="126"/>
      <c r="D352" s="127"/>
      <c r="E352" s="127"/>
      <c r="F352" s="127"/>
      <c r="G352" s="127"/>
      <c r="H352" s="127"/>
      <c r="I352" s="127"/>
      <c r="J352" s="127"/>
      <c r="K352" s="127"/>
      <c r="L352" s="128"/>
      <c r="M352" s="127"/>
      <c r="N352" s="127"/>
      <c r="O352" s="128"/>
      <c r="P352" s="127"/>
      <c r="Q352" s="127"/>
      <c r="R352" s="128"/>
      <c r="S352" s="127"/>
      <c r="T352" s="127"/>
      <c r="U352" s="128"/>
      <c r="V352" s="127"/>
      <c r="W352" s="127"/>
      <c r="X352" s="128"/>
      <c r="Y352" s="127"/>
      <c r="Z352" s="127"/>
      <c r="AA352" s="128"/>
      <c r="AB352" s="127"/>
      <c r="AC352" s="127"/>
      <c r="AD352" s="128"/>
      <c r="AE352" s="127"/>
      <c r="AF352" s="127"/>
      <c r="AG352" s="128"/>
      <c r="AH352" s="127"/>
      <c r="AI352" s="127"/>
      <c r="AJ352" s="127"/>
      <c r="AK352" s="127"/>
      <c r="AL352" s="127"/>
    </row>
    <row r="353" spans="1:38" ht="12" hidden="1" customHeight="1">
      <c r="A353" s="118"/>
      <c r="B353" s="125"/>
      <c r="C353" s="126">
        <v>302400</v>
      </c>
      <c r="D353" s="127"/>
      <c r="E353" s="127"/>
      <c r="F353" s="129">
        <v>335368.59247999999</v>
      </c>
      <c r="G353" s="127"/>
      <c r="H353" s="127"/>
      <c r="I353" s="129">
        <v>318569.35109000001</v>
      </c>
      <c r="J353" s="127"/>
      <c r="K353" s="127"/>
      <c r="L353" s="128">
        <v>302961.15678999998</v>
      </c>
      <c r="M353" s="127"/>
      <c r="N353" s="127"/>
      <c r="O353" s="128"/>
      <c r="P353" s="127"/>
      <c r="Q353" s="127"/>
      <c r="R353" s="128"/>
      <c r="S353" s="127"/>
      <c r="T353" s="127"/>
      <c r="U353" s="128"/>
      <c r="V353" s="127"/>
      <c r="W353" s="127"/>
      <c r="X353" s="128"/>
      <c r="Y353" s="127"/>
      <c r="Z353" s="127"/>
      <c r="AA353" s="128"/>
      <c r="AB353" s="127"/>
      <c r="AC353" s="127"/>
      <c r="AD353" s="128"/>
      <c r="AE353" s="127"/>
      <c r="AF353" s="127"/>
      <c r="AG353" s="128"/>
      <c r="AH353" s="127"/>
      <c r="AI353" s="127"/>
      <c r="AJ353" s="127"/>
      <c r="AK353" s="127"/>
      <c r="AL353" s="127"/>
    </row>
    <row r="354" spans="1:38" ht="12" hidden="1" customHeight="1">
      <c r="A354" s="118"/>
      <c r="B354" s="125"/>
      <c r="C354" s="126"/>
      <c r="D354" s="127"/>
      <c r="E354" s="127"/>
      <c r="F354" s="127"/>
      <c r="G354" s="127"/>
      <c r="H354" s="127"/>
      <c r="I354" s="127"/>
      <c r="J354" s="127"/>
      <c r="K354" s="127"/>
      <c r="L354" s="128"/>
      <c r="M354" s="127"/>
      <c r="N354" s="127"/>
      <c r="O354" s="128"/>
      <c r="P354" s="127"/>
      <c r="Q354" s="127"/>
      <c r="R354" s="128"/>
      <c r="S354" s="127"/>
      <c r="T354" s="127"/>
      <c r="U354" s="128"/>
      <c r="V354" s="127"/>
      <c r="W354" s="127"/>
      <c r="X354" s="128"/>
      <c r="Y354" s="127"/>
      <c r="Z354" s="127"/>
      <c r="AA354" s="128"/>
      <c r="AB354" s="127"/>
      <c r="AC354" s="127"/>
      <c r="AD354" s="128"/>
      <c r="AE354" s="127"/>
      <c r="AF354" s="127"/>
      <c r="AG354" s="128"/>
      <c r="AH354" s="127"/>
      <c r="AI354" s="127"/>
      <c r="AJ354" s="127"/>
      <c r="AK354" s="127"/>
      <c r="AL354" s="127"/>
    </row>
    <row r="355" spans="1:38" ht="12" hidden="1" customHeight="1">
      <c r="A355" s="118"/>
      <c r="B355" s="125"/>
      <c r="C355" s="126"/>
      <c r="D355" s="127"/>
      <c r="E355" s="127"/>
      <c r="F355" s="127"/>
      <c r="G355" s="127"/>
      <c r="H355" s="127"/>
      <c r="I355" s="127"/>
      <c r="J355" s="127"/>
      <c r="K355" s="127"/>
      <c r="L355" s="128"/>
      <c r="M355" s="127"/>
      <c r="N355" s="127"/>
      <c r="O355" s="128"/>
      <c r="P355" s="127"/>
      <c r="Q355" s="127"/>
      <c r="R355" s="128"/>
      <c r="S355" s="127"/>
      <c r="T355" s="127"/>
      <c r="U355" s="128"/>
      <c r="V355" s="127"/>
      <c r="W355" s="127"/>
      <c r="X355" s="128"/>
      <c r="Y355" s="127"/>
      <c r="Z355" s="127"/>
      <c r="AA355" s="128"/>
      <c r="AB355" s="127"/>
      <c r="AC355" s="127"/>
      <c r="AD355" s="128"/>
      <c r="AE355" s="127"/>
      <c r="AF355" s="127"/>
      <c r="AG355" s="128"/>
      <c r="AH355" s="127"/>
      <c r="AI355" s="127"/>
      <c r="AJ355" s="127"/>
      <c r="AK355" s="127"/>
      <c r="AL355" s="127"/>
    </row>
    <row r="356" spans="1:38" ht="21.75" hidden="1" customHeight="1">
      <c r="A356" s="118"/>
      <c r="B356" s="125"/>
      <c r="C356" s="126">
        <f>C346-C353</f>
        <v>47189.487039999978</v>
      </c>
      <c r="D356" s="127"/>
      <c r="E356" s="127"/>
      <c r="F356" s="129">
        <f>F346-F353</f>
        <v>-57197.033529999957</v>
      </c>
      <c r="G356" s="127"/>
      <c r="H356" s="127"/>
      <c r="I356" s="129">
        <f>I346-I353</f>
        <v>-274819.35109000001</v>
      </c>
      <c r="J356" s="127"/>
      <c r="K356" s="127"/>
      <c r="L356" s="128"/>
      <c r="M356" s="127"/>
      <c r="N356" s="127"/>
      <c r="O356" s="128"/>
      <c r="P356" s="127"/>
      <c r="Q356" s="127"/>
      <c r="R356" s="128"/>
      <c r="S356" s="127"/>
      <c r="T356" s="127"/>
      <c r="U356" s="128"/>
      <c r="V356" s="127"/>
      <c r="W356" s="127"/>
      <c r="X356" s="128"/>
      <c r="Y356" s="127"/>
      <c r="Z356" s="127"/>
      <c r="AA356" s="128"/>
      <c r="AB356" s="127"/>
      <c r="AC356" s="127"/>
      <c r="AD356" s="128"/>
      <c r="AE356" s="127"/>
      <c r="AF356" s="127"/>
      <c r="AG356" s="128"/>
      <c r="AH356" s="127"/>
      <c r="AI356" s="127"/>
      <c r="AJ356" s="127"/>
      <c r="AK356" s="127"/>
      <c r="AL356" s="127"/>
    </row>
    <row r="357" spans="1:38" ht="79.5" hidden="1" customHeight="1">
      <c r="A357" s="155"/>
      <c r="B357" s="12" t="s">
        <v>323</v>
      </c>
      <c r="C357" s="253" t="s">
        <v>322</v>
      </c>
      <c r="D357" s="253"/>
      <c r="E357" s="253"/>
      <c r="F357" s="13"/>
      <c r="G357" s="13"/>
      <c r="H357" s="13"/>
      <c r="I357" s="253"/>
      <c r="J357" s="231"/>
      <c r="K357" s="231"/>
      <c r="L357" s="231"/>
      <c r="M357" s="231"/>
      <c r="N357" s="231"/>
      <c r="O357" s="252"/>
      <c r="P357" s="252"/>
      <c r="Q357" s="252"/>
      <c r="R357" s="252"/>
      <c r="S357" s="252"/>
      <c r="T357" s="252"/>
      <c r="AA357" s="252"/>
      <c r="AB357" s="252"/>
      <c r="AC357" s="252"/>
      <c r="AD357" s="252"/>
      <c r="AE357" s="252"/>
      <c r="AF357" s="252"/>
    </row>
    <row r="358" spans="1:38" ht="12.75" hidden="1">
      <c r="A358" s="156" t="s">
        <v>188</v>
      </c>
      <c r="B358" s="19">
        <v>4091068.5924800001</v>
      </c>
      <c r="C358" s="231">
        <v>3453300</v>
      </c>
      <c r="D358" s="231"/>
      <c r="E358" s="231"/>
      <c r="F358" s="14"/>
      <c r="G358" s="14"/>
      <c r="H358" s="14"/>
      <c r="I358" s="231"/>
      <c r="J358" s="231"/>
      <c r="K358" s="231"/>
      <c r="L358" s="231"/>
      <c r="M358" s="231"/>
      <c r="N358" s="231"/>
      <c r="O358" s="236"/>
      <c r="P358" s="236"/>
      <c r="Q358" s="236"/>
      <c r="R358" s="236"/>
      <c r="S358" s="236"/>
      <c r="T358" s="236"/>
      <c r="AA358" s="236"/>
      <c r="AB358" s="236"/>
      <c r="AC358" s="236"/>
      <c r="AD358" s="236"/>
      <c r="AE358" s="236"/>
      <c r="AF358" s="236"/>
    </row>
    <row r="359" spans="1:38" ht="12.75" hidden="1">
      <c r="A359" s="156" t="s">
        <v>189</v>
      </c>
      <c r="B359" s="19">
        <v>3787030.5078799999</v>
      </c>
      <c r="C359" s="231">
        <v>3165500</v>
      </c>
      <c r="D359" s="231"/>
      <c r="E359" s="231"/>
      <c r="F359" s="14"/>
      <c r="G359" s="14"/>
      <c r="H359" s="14"/>
      <c r="I359" s="14"/>
      <c r="J359" s="14"/>
      <c r="K359" s="14"/>
      <c r="L359" s="18"/>
      <c r="M359" s="14"/>
      <c r="N359" s="14"/>
      <c r="O359" s="1"/>
      <c r="P359" s="1"/>
      <c r="Q359" s="1"/>
      <c r="R359" s="1"/>
      <c r="S359" s="1"/>
      <c r="T359" s="1"/>
      <c r="AA359" s="1"/>
      <c r="AB359" s="1"/>
      <c r="AC359" s="1"/>
      <c r="AD359" s="1"/>
      <c r="AE359" s="1"/>
      <c r="AF359" s="1"/>
    </row>
    <row r="360" spans="1:38" ht="12.75" hidden="1">
      <c r="A360" s="156" t="s">
        <v>190</v>
      </c>
      <c r="B360" s="20">
        <v>5268367</v>
      </c>
      <c r="C360" s="231">
        <v>3632000</v>
      </c>
      <c r="D360" s="231"/>
      <c r="E360" s="231"/>
      <c r="F360" s="14"/>
      <c r="G360" s="14"/>
      <c r="H360" s="14"/>
      <c r="I360" s="14"/>
      <c r="J360" s="14"/>
      <c r="K360" s="14"/>
      <c r="L360" s="18"/>
      <c r="M360" s="14"/>
      <c r="N360" s="14"/>
      <c r="O360" s="1"/>
      <c r="P360" s="1"/>
      <c r="Q360" s="1"/>
      <c r="R360" s="1"/>
      <c r="S360" s="1"/>
      <c r="T360" s="1"/>
      <c r="AA360" s="1"/>
      <c r="AB360" s="1"/>
      <c r="AC360" s="1"/>
      <c r="AD360" s="1"/>
      <c r="AE360" s="1"/>
      <c r="AF360" s="1"/>
    </row>
    <row r="361" spans="1:38" ht="12.75" hidden="1">
      <c r="A361" s="156" t="s">
        <v>191</v>
      </c>
      <c r="B361" s="20">
        <v>4801667</v>
      </c>
      <c r="C361" s="231">
        <v>3165300</v>
      </c>
      <c r="D361" s="231"/>
      <c r="E361" s="231"/>
      <c r="F361" s="14"/>
      <c r="G361" s="14"/>
      <c r="H361" s="14"/>
      <c r="I361" s="14"/>
      <c r="J361" s="14"/>
      <c r="K361" s="14"/>
      <c r="L361" s="18"/>
      <c r="M361" s="14"/>
      <c r="N361" s="14"/>
      <c r="O361" s="1"/>
      <c r="P361" s="1"/>
      <c r="Q361" s="1"/>
      <c r="R361" s="1"/>
      <c r="S361" s="1"/>
      <c r="T361" s="1"/>
      <c r="AA361" s="1"/>
      <c r="AB361" s="1"/>
      <c r="AC361" s="1"/>
      <c r="AD361" s="1"/>
      <c r="AE361" s="1"/>
      <c r="AF361" s="1"/>
    </row>
    <row r="362" spans="1:38" ht="12.75" hidden="1">
      <c r="A362" s="156" t="s">
        <v>320</v>
      </c>
      <c r="B362" s="20">
        <v>5186267</v>
      </c>
      <c r="C362" s="231">
        <v>3549900</v>
      </c>
      <c r="D362" s="231"/>
      <c r="E362" s="231"/>
      <c r="F362" s="14"/>
      <c r="G362" s="14"/>
      <c r="H362" s="14"/>
      <c r="I362" s="14"/>
      <c r="J362" s="14"/>
      <c r="K362" s="14"/>
      <c r="L362" s="18"/>
      <c r="M362" s="14"/>
      <c r="N362" s="14"/>
      <c r="O362" s="1"/>
      <c r="P362" s="1"/>
      <c r="Q362" s="1"/>
      <c r="R362" s="1"/>
      <c r="S362" s="1"/>
      <c r="T362" s="1"/>
      <c r="AA362" s="1"/>
      <c r="AB362" s="1"/>
      <c r="AC362" s="1"/>
      <c r="AD362" s="1"/>
      <c r="AE362" s="1"/>
      <c r="AF362" s="1"/>
    </row>
    <row r="363" spans="1:38" ht="12.75" hidden="1">
      <c r="A363" s="156" t="s">
        <v>321</v>
      </c>
      <c r="B363" s="20">
        <v>2316367</v>
      </c>
      <c r="C363" s="231">
        <v>680000</v>
      </c>
      <c r="D363" s="231"/>
      <c r="E363" s="231"/>
      <c r="F363" s="14"/>
      <c r="G363" s="14"/>
      <c r="H363" s="14"/>
      <c r="I363" s="14"/>
      <c r="J363" s="14"/>
      <c r="K363" s="14"/>
      <c r="L363" s="18"/>
      <c r="M363" s="14"/>
      <c r="N363" s="14"/>
      <c r="O363" s="1"/>
      <c r="P363" s="1"/>
      <c r="Q363" s="1"/>
      <c r="R363" s="1"/>
      <c r="S363" s="1"/>
      <c r="T363" s="1"/>
      <c r="AA363" s="1"/>
      <c r="AB363" s="1"/>
      <c r="AC363" s="1"/>
      <c r="AD363" s="1"/>
      <c r="AE363" s="1"/>
      <c r="AF363" s="1"/>
    </row>
    <row r="364" spans="1:38" ht="12.75" hidden="1">
      <c r="A364" s="155"/>
      <c r="B364" s="12"/>
      <c r="C364" s="14"/>
      <c r="D364" s="14"/>
      <c r="E364" s="14"/>
      <c r="F364" s="14"/>
      <c r="G364" s="14"/>
      <c r="H364" s="14"/>
      <c r="I364" s="14"/>
      <c r="J364" s="14"/>
      <c r="K364" s="14"/>
      <c r="L364" s="18"/>
      <c r="M364" s="14"/>
      <c r="N364" s="14"/>
      <c r="O364" s="1"/>
      <c r="P364" s="1"/>
      <c r="Q364" s="1"/>
      <c r="R364" s="1"/>
      <c r="S364" s="1"/>
      <c r="T364" s="1"/>
      <c r="AA364" s="1"/>
      <c r="AB364" s="1"/>
      <c r="AC364" s="1"/>
      <c r="AD364" s="1"/>
      <c r="AE364" s="1"/>
      <c r="AF364" s="1"/>
    </row>
    <row r="365" spans="1:38" ht="12.75" hidden="1">
      <c r="A365" s="155"/>
      <c r="B365" s="12"/>
      <c r="C365" s="14"/>
      <c r="D365" s="14"/>
      <c r="E365" s="14"/>
      <c r="F365" s="14"/>
      <c r="G365" s="14"/>
      <c r="H365" s="14"/>
      <c r="I365" s="14"/>
      <c r="J365" s="14"/>
      <c r="K365" s="14"/>
      <c r="L365" s="18"/>
      <c r="M365" s="14"/>
      <c r="N365" s="14"/>
      <c r="O365" s="1"/>
      <c r="P365" s="1"/>
      <c r="Q365" s="1"/>
      <c r="R365" s="1"/>
      <c r="S365" s="1"/>
      <c r="T365" s="1"/>
      <c r="AA365" s="1"/>
      <c r="AB365" s="1"/>
      <c r="AC365" s="1"/>
      <c r="AD365" s="1"/>
      <c r="AE365" s="1"/>
      <c r="AF365" s="1"/>
    </row>
    <row r="366" spans="1:38" ht="33.6" customHeight="1">
      <c r="A366" s="157"/>
      <c r="B366" s="60" t="s">
        <v>262</v>
      </c>
      <c r="C366" s="152"/>
      <c r="D366" s="152"/>
      <c r="E366" s="152"/>
      <c r="F366" s="152"/>
      <c r="G366" s="152"/>
      <c r="H366" s="152"/>
      <c r="I366" s="152"/>
      <c r="J366" s="152"/>
      <c r="K366" s="152"/>
      <c r="L366" s="153"/>
      <c r="M366" s="152"/>
      <c r="N366" s="152"/>
      <c r="O366" s="146"/>
      <c r="P366" s="146"/>
      <c r="Q366" s="146"/>
      <c r="R366" s="146"/>
      <c r="S366" s="146"/>
      <c r="T366" s="146"/>
      <c r="U366" s="28">
        <f>U345</f>
        <v>1300000</v>
      </c>
      <c r="V366" s="146"/>
      <c r="W366" s="146"/>
      <c r="X366" s="28">
        <f>X345</f>
        <v>1865300</v>
      </c>
      <c r="Y366" s="146"/>
      <c r="Z366" s="146"/>
      <c r="AA366" s="28">
        <f>AA345</f>
        <v>1550000</v>
      </c>
      <c r="AB366" s="146"/>
      <c r="AC366" s="146"/>
      <c r="AD366" s="28">
        <f>AD345</f>
        <v>1999900</v>
      </c>
      <c r="AE366" s="146"/>
      <c r="AF366" s="146"/>
      <c r="AG366" s="28">
        <f>AG345</f>
        <v>250000</v>
      </c>
      <c r="AH366" s="146"/>
      <c r="AI366" s="146"/>
      <c r="AJ366" s="28">
        <f>AJ345</f>
        <v>430000</v>
      </c>
      <c r="AK366" s="146"/>
      <c r="AL366" s="146"/>
    </row>
    <row r="367" spans="1:38" ht="43.5" customHeight="1">
      <c r="A367" s="255" t="s">
        <v>452</v>
      </c>
      <c r="B367" s="256"/>
      <c r="C367" s="256"/>
      <c r="D367" s="256"/>
      <c r="E367" s="256"/>
      <c r="F367" s="256"/>
      <c r="G367" s="256"/>
      <c r="H367" s="256"/>
      <c r="I367" s="256"/>
      <c r="J367" s="256"/>
      <c r="K367" s="256"/>
      <c r="L367" s="256"/>
      <c r="M367" s="256"/>
      <c r="N367" s="256"/>
      <c r="O367" s="256"/>
      <c r="P367" s="256"/>
      <c r="Q367" s="256"/>
      <c r="R367" s="256"/>
      <c r="S367" s="256"/>
      <c r="T367" s="256"/>
      <c r="U367" s="256"/>
      <c r="V367" s="256"/>
      <c r="W367" s="256"/>
      <c r="X367" s="256"/>
      <c r="Y367" s="256"/>
      <c r="Z367" s="256"/>
      <c r="AA367" s="256"/>
      <c r="AB367" s="256"/>
      <c r="AC367" s="256"/>
      <c r="AD367" s="256"/>
      <c r="AE367" s="256"/>
      <c r="AF367" s="256"/>
      <c r="AG367" s="256"/>
      <c r="AH367" s="256"/>
      <c r="AI367" s="256"/>
      <c r="AJ367" s="256"/>
      <c r="AK367" s="256"/>
      <c r="AL367" s="257"/>
    </row>
    <row r="368" spans="1:38" ht="31.15" customHeight="1">
      <c r="A368" s="24" t="s">
        <v>401</v>
      </c>
      <c r="B368" s="222" t="s">
        <v>185</v>
      </c>
      <c r="C368" s="229"/>
      <c r="D368" s="229"/>
      <c r="E368" s="229"/>
      <c r="F368" s="229"/>
      <c r="G368" s="229"/>
      <c r="H368" s="229"/>
      <c r="I368" s="229"/>
      <c r="J368" s="229"/>
      <c r="K368" s="229"/>
      <c r="L368" s="229"/>
      <c r="M368" s="229"/>
      <c r="N368" s="229"/>
      <c r="O368" s="229"/>
      <c r="P368" s="229"/>
      <c r="Q368" s="229"/>
      <c r="R368" s="229"/>
      <c r="S368" s="229"/>
      <c r="T368" s="229"/>
      <c r="U368" s="229"/>
      <c r="V368" s="229"/>
      <c r="W368" s="229"/>
      <c r="X368" s="229"/>
      <c r="Y368" s="229"/>
      <c r="Z368" s="229"/>
      <c r="AA368" s="229"/>
      <c r="AB368" s="229"/>
      <c r="AC368" s="229"/>
      <c r="AD368" s="229"/>
      <c r="AE368" s="229"/>
      <c r="AF368" s="229"/>
      <c r="AG368" s="229"/>
      <c r="AH368" s="229"/>
      <c r="AI368" s="229"/>
      <c r="AJ368" s="229"/>
      <c r="AK368" s="229"/>
      <c r="AL368" s="230"/>
    </row>
    <row r="369" spans="1:38" ht="244.5" customHeight="1">
      <c r="A369" s="247" t="s">
        <v>402</v>
      </c>
      <c r="B369" s="30" t="s">
        <v>584</v>
      </c>
      <c r="C369" s="67">
        <f>8167.87767-26</f>
        <v>8141.8776699999999</v>
      </c>
      <c r="D369" s="49"/>
      <c r="E369" s="49"/>
      <c r="F369" s="49"/>
      <c r="G369" s="49"/>
      <c r="H369" s="50"/>
      <c r="I369" s="49"/>
      <c r="J369" s="49"/>
      <c r="K369" s="49"/>
      <c r="L369" s="51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52"/>
      <c r="Y369" s="49"/>
      <c r="Z369" s="53"/>
      <c r="AA369" s="49"/>
      <c r="AB369" s="49"/>
      <c r="AC369" s="49"/>
      <c r="AD369" s="49"/>
      <c r="AE369" s="49"/>
      <c r="AF369" s="49"/>
      <c r="AG369" s="49"/>
      <c r="AH369" s="49"/>
      <c r="AI369" s="49"/>
      <c r="AJ369" s="52"/>
      <c r="AK369" s="49"/>
      <c r="AL369" s="53"/>
    </row>
    <row r="370" spans="1:38" ht="34.9" customHeight="1">
      <c r="A370" s="248"/>
      <c r="B370" s="30" t="s">
        <v>261</v>
      </c>
      <c r="C370" s="48"/>
      <c r="D370" s="49"/>
      <c r="E370" s="49"/>
      <c r="F370" s="49"/>
      <c r="G370" s="49"/>
      <c r="H370" s="49"/>
      <c r="I370" s="49"/>
      <c r="J370" s="49"/>
      <c r="K370" s="49"/>
      <c r="L370" s="51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52"/>
      <c r="Y370" s="49"/>
      <c r="Z370" s="53"/>
      <c r="AA370" s="49"/>
      <c r="AB370" s="49"/>
      <c r="AC370" s="49"/>
      <c r="AD370" s="49"/>
      <c r="AE370" s="49"/>
      <c r="AF370" s="49"/>
      <c r="AG370" s="49"/>
      <c r="AH370" s="49"/>
      <c r="AI370" s="49"/>
      <c r="AJ370" s="52"/>
      <c r="AK370" s="49"/>
      <c r="AL370" s="53"/>
    </row>
    <row r="371" spans="1:38" ht="33" customHeight="1">
      <c r="A371" s="254"/>
      <c r="B371" s="30" t="s">
        <v>262</v>
      </c>
      <c r="C371" s="67">
        <f>C369</f>
        <v>8141.8776699999999</v>
      </c>
      <c r="D371" s="49"/>
      <c r="E371" s="49"/>
      <c r="F371" s="49"/>
      <c r="G371" s="49"/>
      <c r="H371" s="49"/>
      <c r="I371" s="49"/>
      <c r="J371" s="49"/>
      <c r="K371" s="49"/>
      <c r="L371" s="51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52"/>
      <c r="Y371" s="49"/>
      <c r="Z371" s="53"/>
      <c r="AA371" s="49"/>
      <c r="AB371" s="49"/>
      <c r="AC371" s="49"/>
      <c r="AD371" s="49"/>
      <c r="AE371" s="49"/>
      <c r="AF371" s="49"/>
      <c r="AG371" s="49"/>
      <c r="AH371" s="49"/>
      <c r="AI371" s="49"/>
      <c r="AJ371" s="52"/>
      <c r="AK371" s="49"/>
      <c r="AL371" s="53"/>
    </row>
    <row r="372" spans="1:38" ht="219.75" customHeight="1">
      <c r="A372" s="247" t="s">
        <v>403</v>
      </c>
      <c r="B372" s="55" t="s">
        <v>387</v>
      </c>
      <c r="C372" s="67">
        <f>7177.77004-26</f>
        <v>7151.7700400000003</v>
      </c>
      <c r="D372" s="49"/>
      <c r="E372" s="49"/>
      <c r="F372" s="49"/>
      <c r="G372" s="49"/>
      <c r="H372" s="49"/>
      <c r="I372" s="49"/>
      <c r="J372" s="49"/>
      <c r="K372" s="49"/>
      <c r="L372" s="51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52"/>
      <c r="Y372" s="49"/>
      <c r="Z372" s="53"/>
      <c r="AA372" s="49"/>
      <c r="AB372" s="49"/>
      <c r="AC372" s="49"/>
      <c r="AD372" s="49"/>
      <c r="AE372" s="49"/>
      <c r="AF372" s="49"/>
      <c r="AG372" s="49"/>
      <c r="AH372" s="49"/>
      <c r="AI372" s="49"/>
      <c r="AJ372" s="52"/>
      <c r="AK372" s="49"/>
      <c r="AL372" s="53"/>
    </row>
    <row r="373" spans="1:38" ht="29.25" customHeight="1">
      <c r="A373" s="248"/>
      <c r="B373" s="30" t="s">
        <v>261</v>
      </c>
      <c r="C373" s="67"/>
      <c r="D373" s="49"/>
      <c r="E373" s="49"/>
      <c r="F373" s="49"/>
      <c r="G373" s="49"/>
      <c r="H373" s="49"/>
      <c r="I373" s="49"/>
      <c r="J373" s="49"/>
      <c r="K373" s="49"/>
      <c r="L373" s="51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52"/>
      <c r="Y373" s="49"/>
      <c r="Z373" s="53"/>
      <c r="AA373" s="49"/>
      <c r="AB373" s="49"/>
      <c r="AC373" s="49"/>
      <c r="AD373" s="49"/>
      <c r="AE373" s="49"/>
      <c r="AF373" s="49"/>
      <c r="AG373" s="49"/>
      <c r="AH373" s="49"/>
      <c r="AI373" s="49"/>
      <c r="AJ373" s="52"/>
      <c r="AK373" s="49"/>
      <c r="AL373" s="53"/>
    </row>
    <row r="374" spans="1:38" ht="30.75" customHeight="1">
      <c r="A374" s="254"/>
      <c r="B374" s="30" t="s">
        <v>262</v>
      </c>
      <c r="C374" s="67">
        <f>C372</f>
        <v>7151.7700400000003</v>
      </c>
      <c r="D374" s="49"/>
      <c r="E374" s="49"/>
      <c r="F374" s="49"/>
      <c r="G374" s="49"/>
      <c r="H374" s="49"/>
      <c r="I374" s="49"/>
      <c r="J374" s="49"/>
      <c r="K374" s="49"/>
      <c r="L374" s="51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52"/>
      <c r="Y374" s="49"/>
      <c r="Z374" s="53"/>
      <c r="AA374" s="49"/>
      <c r="AB374" s="49"/>
      <c r="AC374" s="49"/>
      <c r="AD374" s="49"/>
      <c r="AE374" s="49"/>
      <c r="AF374" s="49"/>
      <c r="AG374" s="49"/>
      <c r="AH374" s="49"/>
      <c r="AI374" s="49"/>
      <c r="AJ374" s="52"/>
      <c r="AK374" s="49"/>
      <c r="AL374" s="53"/>
    </row>
    <row r="375" spans="1:38" ht="288.75" customHeight="1">
      <c r="A375" s="247" t="s">
        <v>404</v>
      </c>
      <c r="B375" s="55" t="s">
        <v>585</v>
      </c>
      <c r="C375" s="67">
        <f>3178.38207-26</f>
        <v>3152.3820700000001</v>
      </c>
      <c r="D375" s="49"/>
      <c r="E375" s="49"/>
      <c r="F375" s="49"/>
      <c r="G375" s="49"/>
      <c r="H375" s="49"/>
      <c r="I375" s="49"/>
      <c r="J375" s="49"/>
      <c r="K375" s="49"/>
      <c r="L375" s="51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52"/>
      <c r="Y375" s="49"/>
      <c r="Z375" s="53"/>
      <c r="AA375" s="49"/>
      <c r="AB375" s="49"/>
      <c r="AC375" s="49"/>
      <c r="AD375" s="49"/>
      <c r="AE375" s="49"/>
      <c r="AF375" s="49"/>
      <c r="AG375" s="49"/>
      <c r="AH375" s="49"/>
      <c r="AI375" s="49"/>
      <c r="AJ375" s="52"/>
      <c r="AK375" s="49"/>
      <c r="AL375" s="53"/>
    </row>
    <row r="376" spans="1:38" ht="27" customHeight="1">
      <c r="A376" s="248"/>
      <c r="B376" s="30" t="s">
        <v>261</v>
      </c>
      <c r="C376" s="67"/>
      <c r="D376" s="49"/>
      <c r="E376" s="49"/>
      <c r="F376" s="49"/>
      <c r="G376" s="49"/>
      <c r="H376" s="49"/>
      <c r="I376" s="49"/>
      <c r="J376" s="49"/>
      <c r="K376" s="49"/>
      <c r="L376" s="51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52"/>
      <c r="Y376" s="49"/>
      <c r="Z376" s="53"/>
      <c r="AA376" s="49"/>
      <c r="AB376" s="49"/>
      <c r="AC376" s="49"/>
      <c r="AD376" s="49"/>
      <c r="AE376" s="49"/>
      <c r="AF376" s="49"/>
      <c r="AG376" s="49"/>
      <c r="AH376" s="49"/>
      <c r="AI376" s="49"/>
      <c r="AJ376" s="52"/>
      <c r="AK376" s="49"/>
      <c r="AL376" s="53"/>
    </row>
    <row r="377" spans="1:38" ht="27" customHeight="1">
      <c r="A377" s="254"/>
      <c r="B377" s="30" t="s">
        <v>262</v>
      </c>
      <c r="C377" s="67">
        <f>C375</f>
        <v>3152.3820700000001</v>
      </c>
      <c r="D377" s="49"/>
      <c r="E377" s="49"/>
      <c r="F377" s="49"/>
      <c r="G377" s="49"/>
      <c r="H377" s="49"/>
      <c r="I377" s="49"/>
      <c r="J377" s="49"/>
      <c r="K377" s="49"/>
      <c r="L377" s="51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52"/>
      <c r="Y377" s="49"/>
      <c r="Z377" s="53"/>
      <c r="AA377" s="49"/>
      <c r="AB377" s="49"/>
      <c r="AC377" s="49"/>
      <c r="AD377" s="49"/>
      <c r="AE377" s="49"/>
      <c r="AF377" s="49"/>
      <c r="AG377" s="49"/>
      <c r="AH377" s="49"/>
      <c r="AI377" s="49"/>
      <c r="AJ377" s="52"/>
      <c r="AK377" s="49"/>
      <c r="AL377" s="53"/>
    </row>
    <row r="378" spans="1:38" ht="29.25" customHeight="1">
      <c r="A378" s="23"/>
      <c r="B378" s="56" t="s">
        <v>148</v>
      </c>
      <c r="C378" s="67">
        <f t="shared" ref="C378:AL378" si="29">C369+C372+C375</f>
        <v>18446.029780000001</v>
      </c>
      <c r="D378" s="48">
        <f t="shared" si="29"/>
        <v>0</v>
      </c>
      <c r="E378" s="48">
        <f t="shared" si="29"/>
        <v>0</v>
      </c>
      <c r="F378" s="48">
        <f t="shared" si="29"/>
        <v>0</v>
      </c>
      <c r="G378" s="48">
        <f t="shared" si="29"/>
        <v>0</v>
      </c>
      <c r="H378" s="48">
        <f t="shared" si="29"/>
        <v>0</v>
      </c>
      <c r="I378" s="48">
        <f t="shared" si="29"/>
        <v>0</v>
      </c>
      <c r="J378" s="48">
        <f t="shared" si="29"/>
        <v>0</v>
      </c>
      <c r="K378" s="48">
        <f t="shared" si="29"/>
        <v>0</v>
      </c>
      <c r="L378" s="48">
        <f t="shared" si="29"/>
        <v>0</v>
      </c>
      <c r="M378" s="48">
        <f t="shared" si="29"/>
        <v>0</v>
      </c>
      <c r="N378" s="48">
        <f t="shared" si="29"/>
        <v>0</v>
      </c>
      <c r="O378" s="48">
        <f t="shared" si="29"/>
        <v>0</v>
      </c>
      <c r="P378" s="48">
        <f t="shared" si="29"/>
        <v>0</v>
      </c>
      <c r="Q378" s="48">
        <f t="shared" si="29"/>
        <v>0</v>
      </c>
      <c r="R378" s="48">
        <f t="shared" si="29"/>
        <v>0</v>
      </c>
      <c r="S378" s="48">
        <f t="shared" si="29"/>
        <v>0</v>
      </c>
      <c r="T378" s="48">
        <f t="shared" si="29"/>
        <v>0</v>
      </c>
      <c r="U378" s="48">
        <f t="shared" si="29"/>
        <v>0</v>
      </c>
      <c r="V378" s="48">
        <f t="shared" si="29"/>
        <v>0</v>
      </c>
      <c r="W378" s="48">
        <f t="shared" si="29"/>
        <v>0</v>
      </c>
      <c r="X378" s="48">
        <f t="shared" si="29"/>
        <v>0</v>
      </c>
      <c r="Y378" s="48">
        <f t="shared" si="29"/>
        <v>0</v>
      </c>
      <c r="Z378" s="48">
        <f t="shared" si="29"/>
        <v>0</v>
      </c>
      <c r="AA378" s="48">
        <f t="shared" si="29"/>
        <v>0</v>
      </c>
      <c r="AB378" s="48">
        <f t="shared" si="29"/>
        <v>0</v>
      </c>
      <c r="AC378" s="48">
        <f t="shared" si="29"/>
        <v>0</v>
      </c>
      <c r="AD378" s="48">
        <f t="shared" si="29"/>
        <v>0</v>
      </c>
      <c r="AE378" s="48">
        <f t="shared" si="29"/>
        <v>0</v>
      </c>
      <c r="AF378" s="48">
        <f t="shared" si="29"/>
        <v>0</v>
      </c>
      <c r="AG378" s="48">
        <f t="shared" si="29"/>
        <v>0</v>
      </c>
      <c r="AH378" s="48">
        <f t="shared" si="29"/>
        <v>0</v>
      </c>
      <c r="AI378" s="48">
        <f t="shared" si="29"/>
        <v>0</v>
      </c>
      <c r="AJ378" s="48">
        <f t="shared" si="29"/>
        <v>0</v>
      </c>
      <c r="AK378" s="48">
        <f t="shared" si="29"/>
        <v>0</v>
      </c>
      <c r="AL378" s="48">
        <f t="shared" si="29"/>
        <v>0</v>
      </c>
    </row>
    <row r="379" spans="1:38" ht="27" customHeight="1">
      <c r="A379" s="24" t="s">
        <v>405</v>
      </c>
      <c r="B379" s="222" t="s">
        <v>3</v>
      </c>
      <c r="C379" s="229"/>
      <c r="D379" s="229"/>
      <c r="E379" s="229"/>
      <c r="F379" s="229"/>
      <c r="G379" s="229"/>
      <c r="H379" s="229"/>
      <c r="I379" s="229"/>
      <c r="J379" s="229"/>
      <c r="K379" s="229"/>
      <c r="L379" s="229"/>
      <c r="M379" s="229"/>
      <c r="N379" s="229"/>
      <c r="O379" s="229"/>
      <c r="P379" s="229"/>
      <c r="Q379" s="229"/>
      <c r="R379" s="229"/>
      <c r="S379" s="229"/>
      <c r="T379" s="229"/>
      <c r="U379" s="229"/>
      <c r="V379" s="229"/>
      <c r="W379" s="229"/>
      <c r="X379" s="229"/>
      <c r="Y379" s="229"/>
      <c r="Z379" s="229"/>
      <c r="AA379" s="229"/>
      <c r="AB379" s="229"/>
      <c r="AC379" s="229"/>
      <c r="AD379" s="229"/>
      <c r="AE379" s="229"/>
      <c r="AF379" s="229"/>
      <c r="AG379" s="229"/>
      <c r="AH379" s="229"/>
      <c r="AI379" s="229"/>
      <c r="AJ379" s="229"/>
      <c r="AK379" s="229"/>
      <c r="AL379" s="230"/>
    </row>
    <row r="380" spans="1:38" ht="23.25">
      <c r="A380" s="215" t="s">
        <v>406</v>
      </c>
      <c r="B380" s="60" t="s">
        <v>388</v>
      </c>
      <c r="C380" s="61">
        <f>79353.63302-5102.46702</f>
        <v>74251.165999999997</v>
      </c>
      <c r="D380" s="62">
        <v>3.5655800000000002</v>
      </c>
      <c r="E380" s="23"/>
      <c r="F380" s="23"/>
      <c r="G380" s="23"/>
      <c r="H380" s="24"/>
      <c r="I380" s="23"/>
      <c r="J380" s="23"/>
      <c r="K380" s="23"/>
      <c r="L380" s="28"/>
      <c r="M380" s="23"/>
      <c r="N380" s="23"/>
      <c r="O380" s="23"/>
      <c r="P380" s="23"/>
      <c r="Q380" s="23"/>
      <c r="R380" s="28"/>
      <c r="S380" s="23"/>
      <c r="T380" s="23"/>
      <c r="U380" s="23"/>
      <c r="V380" s="23"/>
      <c r="W380" s="23"/>
      <c r="X380" s="28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</row>
    <row r="381" spans="1:38" ht="23.25">
      <c r="A381" s="216"/>
      <c r="B381" s="30" t="s">
        <v>261</v>
      </c>
      <c r="C381" s="61"/>
      <c r="D381" s="23"/>
      <c r="E381" s="23"/>
      <c r="F381" s="23"/>
      <c r="G381" s="23"/>
      <c r="H381" s="24"/>
      <c r="I381" s="23"/>
      <c r="J381" s="23"/>
      <c r="K381" s="23"/>
      <c r="L381" s="28"/>
      <c r="M381" s="23"/>
      <c r="N381" s="23"/>
      <c r="O381" s="23"/>
      <c r="P381" s="23"/>
      <c r="Q381" s="23"/>
      <c r="R381" s="28"/>
      <c r="S381" s="23"/>
      <c r="T381" s="23"/>
      <c r="U381" s="23"/>
      <c r="V381" s="23"/>
      <c r="W381" s="23"/>
      <c r="X381" s="28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</row>
    <row r="382" spans="1:38" ht="23.25">
      <c r="A382" s="217"/>
      <c r="B382" s="30" t="s">
        <v>262</v>
      </c>
      <c r="C382" s="61">
        <f>C380</f>
        <v>74251.165999999997</v>
      </c>
      <c r="D382" s="23"/>
      <c r="E382" s="23"/>
      <c r="F382" s="23"/>
      <c r="G382" s="23"/>
      <c r="H382" s="24"/>
      <c r="I382" s="23"/>
      <c r="J382" s="23"/>
      <c r="K382" s="23"/>
      <c r="L382" s="28"/>
      <c r="M382" s="23"/>
      <c r="N382" s="23"/>
      <c r="O382" s="23"/>
      <c r="P382" s="23"/>
      <c r="Q382" s="23"/>
      <c r="R382" s="28"/>
      <c r="S382" s="23"/>
      <c r="T382" s="23"/>
      <c r="U382" s="23"/>
      <c r="V382" s="23"/>
      <c r="W382" s="23"/>
      <c r="X382" s="28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</row>
    <row r="383" spans="1:38" ht="31.15" customHeight="1">
      <c r="A383" s="58"/>
      <c r="B383" s="30" t="s">
        <v>148</v>
      </c>
      <c r="C383" s="61">
        <f>C380</f>
        <v>74251.165999999997</v>
      </c>
      <c r="D383" s="67">
        <f>D380</f>
        <v>3.5655800000000002</v>
      </c>
      <c r="E383" s="65"/>
      <c r="F383" s="61">
        <f t="shared" ref="F383:Q383" si="30">F380</f>
        <v>0</v>
      </c>
      <c r="G383" s="61">
        <f t="shared" si="30"/>
        <v>0</v>
      </c>
      <c r="H383" s="61">
        <f t="shared" si="30"/>
        <v>0</v>
      </c>
      <c r="I383" s="61">
        <f t="shared" si="30"/>
        <v>0</v>
      </c>
      <c r="J383" s="61">
        <f t="shared" si="30"/>
        <v>0</v>
      </c>
      <c r="K383" s="61">
        <f t="shared" si="30"/>
        <v>0</v>
      </c>
      <c r="L383" s="61">
        <f t="shared" si="30"/>
        <v>0</v>
      </c>
      <c r="M383" s="61">
        <f t="shared" si="30"/>
        <v>0</v>
      </c>
      <c r="N383" s="61">
        <f t="shared" si="30"/>
        <v>0</v>
      </c>
      <c r="O383" s="61">
        <f t="shared" si="30"/>
        <v>0</v>
      </c>
      <c r="P383" s="61">
        <f t="shared" si="30"/>
        <v>0</v>
      </c>
      <c r="Q383" s="61">
        <f t="shared" si="30"/>
        <v>0</v>
      </c>
      <c r="R383" s="48">
        <f>R380</f>
        <v>0</v>
      </c>
      <c r="S383" s="57">
        <f>S380</f>
        <v>0</v>
      </c>
      <c r="T383" s="61">
        <f t="shared" ref="T383:AL383" si="31">T380</f>
        <v>0</v>
      </c>
      <c r="U383" s="61">
        <f t="shared" si="31"/>
        <v>0</v>
      </c>
      <c r="V383" s="61">
        <f t="shared" si="31"/>
        <v>0</v>
      </c>
      <c r="W383" s="61">
        <f t="shared" si="31"/>
        <v>0</v>
      </c>
      <c r="X383" s="61">
        <f t="shared" si="31"/>
        <v>0</v>
      </c>
      <c r="Y383" s="61">
        <f t="shared" si="31"/>
        <v>0</v>
      </c>
      <c r="Z383" s="61">
        <f t="shared" si="31"/>
        <v>0</v>
      </c>
      <c r="AA383" s="61">
        <f t="shared" si="31"/>
        <v>0</v>
      </c>
      <c r="AB383" s="61">
        <f t="shared" si="31"/>
        <v>0</v>
      </c>
      <c r="AC383" s="61">
        <f t="shared" si="31"/>
        <v>0</v>
      </c>
      <c r="AD383" s="61">
        <f t="shared" si="31"/>
        <v>0</v>
      </c>
      <c r="AE383" s="61">
        <f t="shared" si="31"/>
        <v>0</v>
      </c>
      <c r="AF383" s="61">
        <f t="shared" si="31"/>
        <v>0</v>
      </c>
      <c r="AG383" s="61">
        <f t="shared" si="31"/>
        <v>0</v>
      </c>
      <c r="AH383" s="61">
        <f t="shared" si="31"/>
        <v>0</v>
      </c>
      <c r="AI383" s="61">
        <f t="shared" si="31"/>
        <v>0</v>
      </c>
      <c r="AJ383" s="61">
        <f t="shared" si="31"/>
        <v>0</v>
      </c>
      <c r="AK383" s="61">
        <f t="shared" si="31"/>
        <v>0</v>
      </c>
      <c r="AL383" s="61">
        <f t="shared" si="31"/>
        <v>0</v>
      </c>
    </row>
    <row r="384" spans="1:38" ht="30" customHeight="1">
      <c r="A384" s="24" t="s">
        <v>407</v>
      </c>
      <c r="B384" s="222" t="s">
        <v>4</v>
      </c>
      <c r="C384" s="229"/>
      <c r="D384" s="229"/>
      <c r="E384" s="229"/>
      <c r="F384" s="229"/>
      <c r="G384" s="229"/>
      <c r="H384" s="229"/>
      <c r="I384" s="229"/>
      <c r="J384" s="229"/>
      <c r="K384" s="229"/>
      <c r="L384" s="229"/>
      <c r="M384" s="229"/>
      <c r="N384" s="229"/>
      <c r="O384" s="229"/>
      <c r="P384" s="229"/>
      <c r="Q384" s="229"/>
      <c r="R384" s="229"/>
      <c r="S384" s="229"/>
      <c r="T384" s="229"/>
      <c r="U384" s="229"/>
      <c r="V384" s="229"/>
      <c r="W384" s="229"/>
      <c r="X384" s="229"/>
      <c r="Y384" s="229"/>
      <c r="Z384" s="229"/>
      <c r="AA384" s="229"/>
      <c r="AB384" s="229"/>
      <c r="AC384" s="229"/>
      <c r="AD384" s="229"/>
      <c r="AE384" s="229"/>
      <c r="AF384" s="229"/>
      <c r="AG384" s="229"/>
      <c r="AH384" s="229"/>
      <c r="AI384" s="229"/>
      <c r="AJ384" s="229"/>
      <c r="AK384" s="229"/>
      <c r="AL384" s="230"/>
    </row>
    <row r="385" spans="1:38" ht="177.75" customHeight="1">
      <c r="A385" s="215" t="s">
        <v>408</v>
      </c>
      <c r="B385" s="69" t="s">
        <v>544</v>
      </c>
      <c r="C385" s="26"/>
      <c r="D385" s="26"/>
      <c r="E385" s="26"/>
      <c r="F385" s="67">
        <v>45484.611649999999</v>
      </c>
      <c r="G385" s="26">
        <v>4.1150000000000002</v>
      </c>
      <c r="H385" s="23"/>
      <c r="I385" s="23"/>
      <c r="J385" s="26"/>
      <c r="K385" s="26"/>
      <c r="L385" s="48"/>
      <c r="M385" s="26"/>
      <c r="N385" s="26"/>
      <c r="O385" s="26"/>
      <c r="P385" s="26"/>
      <c r="Q385" s="26"/>
      <c r="R385" s="26"/>
      <c r="S385" s="65"/>
      <c r="T385" s="26"/>
      <c r="U385" s="26"/>
      <c r="V385" s="26"/>
      <c r="W385" s="26"/>
      <c r="X385" s="48"/>
      <c r="Y385" s="65"/>
      <c r="Z385" s="26"/>
      <c r="AA385" s="26"/>
      <c r="AB385" s="26"/>
      <c r="AC385" s="26"/>
      <c r="AD385" s="26"/>
      <c r="AE385" s="65"/>
      <c r="AF385" s="26"/>
      <c r="AG385" s="26"/>
      <c r="AH385" s="26"/>
      <c r="AI385" s="26"/>
      <c r="AJ385" s="26"/>
      <c r="AK385" s="65"/>
      <c r="AL385" s="26"/>
    </row>
    <row r="386" spans="1:38" ht="23.25">
      <c r="A386" s="216"/>
      <c r="B386" s="30" t="s">
        <v>261</v>
      </c>
      <c r="C386" s="26"/>
      <c r="D386" s="26"/>
      <c r="E386" s="26"/>
      <c r="F386" s="67"/>
      <c r="G386" s="26"/>
      <c r="H386" s="25"/>
      <c r="I386" s="26"/>
      <c r="J386" s="26"/>
      <c r="K386" s="26"/>
      <c r="L386" s="48"/>
      <c r="M386" s="26"/>
      <c r="N386" s="26"/>
      <c r="O386" s="26"/>
      <c r="P386" s="26"/>
      <c r="Q386" s="26"/>
      <c r="R386" s="26"/>
      <c r="S386" s="65"/>
      <c r="T386" s="26"/>
      <c r="U386" s="26"/>
      <c r="V386" s="26"/>
      <c r="W386" s="26"/>
      <c r="X386" s="48"/>
      <c r="Y386" s="65"/>
      <c r="Z386" s="26"/>
      <c r="AA386" s="26"/>
      <c r="AB386" s="26"/>
      <c r="AC386" s="26"/>
      <c r="AD386" s="26"/>
      <c r="AE386" s="65"/>
      <c r="AF386" s="26"/>
      <c r="AG386" s="26"/>
      <c r="AH386" s="26"/>
      <c r="AI386" s="26"/>
      <c r="AJ386" s="26"/>
      <c r="AK386" s="65"/>
      <c r="AL386" s="26"/>
    </row>
    <row r="387" spans="1:38" ht="29.25" customHeight="1">
      <c r="A387" s="217"/>
      <c r="B387" s="30" t="s">
        <v>262</v>
      </c>
      <c r="C387" s="26"/>
      <c r="D387" s="26"/>
      <c r="E387" s="26"/>
      <c r="F387" s="67">
        <f>F385</f>
        <v>45484.611649999999</v>
      </c>
      <c r="G387" s="26"/>
      <c r="H387" s="25"/>
      <c r="I387" s="26"/>
      <c r="J387" s="26"/>
      <c r="K387" s="26"/>
      <c r="L387" s="48"/>
      <c r="M387" s="26"/>
      <c r="N387" s="26"/>
      <c r="O387" s="26"/>
      <c r="P387" s="26"/>
      <c r="Q387" s="26"/>
      <c r="R387" s="26"/>
      <c r="S387" s="65"/>
      <c r="T387" s="26"/>
      <c r="U387" s="26"/>
      <c r="V387" s="26"/>
      <c r="W387" s="26"/>
      <c r="X387" s="48"/>
      <c r="Y387" s="65"/>
      <c r="Z387" s="26"/>
      <c r="AA387" s="26"/>
      <c r="AB387" s="26"/>
      <c r="AC387" s="26"/>
      <c r="AD387" s="26"/>
      <c r="AE387" s="65"/>
      <c r="AF387" s="26"/>
      <c r="AG387" s="26"/>
      <c r="AH387" s="26"/>
      <c r="AI387" s="26"/>
      <c r="AJ387" s="26"/>
      <c r="AK387" s="65"/>
      <c r="AL387" s="26"/>
    </row>
    <row r="388" spans="1:38" ht="27" customHeight="1">
      <c r="A388" s="58"/>
      <c r="B388" s="30" t="s">
        <v>148</v>
      </c>
      <c r="C388" s="65">
        <f>C385</f>
        <v>0</v>
      </c>
      <c r="D388" s="65">
        <f t="shared" ref="D388:AL388" si="32">D385</f>
        <v>0</v>
      </c>
      <c r="E388" s="65">
        <f t="shared" si="32"/>
        <v>0</v>
      </c>
      <c r="F388" s="67">
        <f t="shared" si="32"/>
        <v>45484.611649999999</v>
      </c>
      <c r="G388" s="70">
        <f t="shared" si="32"/>
        <v>4.1150000000000002</v>
      </c>
      <c r="H388" s="65">
        <f t="shared" si="32"/>
        <v>0</v>
      </c>
      <c r="I388" s="65">
        <f t="shared" si="32"/>
        <v>0</v>
      </c>
      <c r="J388" s="65">
        <f t="shared" si="32"/>
        <v>0</v>
      </c>
      <c r="K388" s="65">
        <f t="shared" si="32"/>
        <v>0</v>
      </c>
      <c r="L388" s="65">
        <f t="shared" si="32"/>
        <v>0</v>
      </c>
      <c r="M388" s="65">
        <f t="shared" si="32"/>
        <v>0</v>
      </c>
      <c r="N388" s="65">
        <f t="shared" si="32"/>
        <v>0</v>
      </c>
      <c r="O388" s="65">
        <f t="shared" si="32"/>
        <v>0</v>
      </c>
      <c r="P388" s="65">
        <f t="shared" si="32"/>
        <v>0</v>
      </c>
      <c r="Q388" s="65">
        <f t="shared" si="32"/>
        <v>0</v>
      </c>
      <c r="R388" s="65">
        <f t="shared" si="32"/>
        <v>0</v>
      </c>
      <c r="S388" s="65">
        <f t="shared" si="32"/>
        <v>0</v>
      </c>
      <c r="T388" s="65">
        <f t="shared" si="32"/>
        <v>0</v>
      </c>
      <c r="U388" s="65">
        <f t="shared" si="32"/>
        <v>0</v>
      </c>
      <c r="V388" s="65">
        <f t="shared" si="32"/>
        <v>0</v>
      </c>
      <c r="W388" s="65">
        <f t="shared" si="32"/>
        <v>0</v>
      </c>
      <c r="X388" s="65">
        <f t="shared" si="32"/>
        <v>0</v>
      </c>
      <c r="Y388" s="65">
        <f t="shared" si="32"/>
        <v>0</v>
      </c>
      <c r="Z388" s="65">
        <f t="shared" si="32"/>
        <v>0</v>
      </c>
      <c r="AA388" s="65">
        <f t="shared" si="32"/>
        <v>0</v>
      </c>
      <c r="AB388" s="65">
        <f t="shared" si="32"/>
        <v>0</v>
      </c>
      <c r="AC388" s="65">
        <f t="shared" si="32"/>
        <v>0</v>
      </c>
      <c r="AD388" s="65">
        <f t="shared" si="32"/>
        <v>0</v>
      </c>
      <c r="AE388" s="65">
        <f t="shared" si="32"/>
        <v>0</v>
      </c>
      <c r="AF388" s="65">
        <f t="shared" si="32"/>
        <v>0</v>
      </c>
      <c r="AG388" s="65">
        <f t="shared" si="32"/>
        <v>0</v>
      </c>
      <c r="AH388" s="65">
        <f t="shared" si="32"/>
        <v>0</v>
      </c>
      <c r="AI388" s="65">
        <f t="shared" si="32"/>
        <v>0</v>
      </c>
      <c r="AJ388" s="65">
        <f t="shared" si="32"/>
        <v>0</v>
      </c>
      <c r="AK388" s="65">
        <f t="shared" si="32"/>
        <v>0</v>
      </c>
      <c r="AL388" s="65">
        <f t="shared" si="32"/>
        <v>0</v>
      </c>
    </row>
    <row r="389" spans="1:38" ht="27" customHeight="1">
      <c r="A389" s="58" t="s">
        <v>409</v>
      </c>
      <c r="B389" s="218" t="s">
        <v>5</v>
      </c>
      <c r="C389" s="229"/>
      <c r="D389" s="229"/>
      <c r="E389" s="229"/>
      <c r="F389" s="229"/>
      <c r="G389" s="229"/>
      <c r="H389" s="229"/>
      <c r="I389" s="229"/>
      <c r="J389" s="229"/>
      <c r="K389" s="229"/>
      <c r="L389" s="229"/>
      <c r="M389" s="229"/>
      <c r="N389" s="229"/>
      <c r="O389" s="229"/>
      <c r="P389" s="229"/>
      <c r="Q389" s="229"/>
      <c r="R389" s="229"/>
      <c r="S389" s="229"/>
      <c r="T389" s="229"/>
      <c r="U389" s="229"/>
      <c r="V389" s="229"/>
      <c r="W389" s="229"/>
      <c r="X389" s="229"/>
      <c r="Y389" s="229"/>
      <c r="Z389" s="229"/>
      <c r="AA389" s="229"/>
      <c r="AB389" s="229"/>
      <c r="AC389" s="229"/>
      <c r="AD389" s="229"/>
      <c r="AE389" s="229"/>
      <c r="AF389" s="229"/>
      <c r="AG389" s="229"/>
      <c r="AH389" s="229"/>
      <c r="AI389" s="229"/>
      <c r="AJ389" s="229"/>
      <c r="AK389" s="229"/>
      <c r="AL389" s="230"/>
    </row>
    <row r="390" spans="1:38" ht="171" customHeight="1">
      <c r="A390" s="58" t="s">
        <v>410</v>
      </c>
      <c r="B390" s="30" t="s">
        <v>545</v>
      </c>
      <c r="C390" s="33"/>
      <c r="D390" s="33"/>
      <c r="E390" s="33"/>
      <c r="F390" s="102"/>
      <c r="G390" s="74"/>
      <c r="H390" s="33"/>
      <c r="I390" s="33"/>
      <c r="J390" s="33"/>
      <c r="K390" s="33"/>
      <c r="L390" s="28">
        <v>50000</v>
      </c>
      <c r="M390" s="71">
        <v>5.3</v>
      </c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</row>
    <row r="391" spans="1:38" ht="27" customHeight="1">
      <c r="A391" s="58"/>
      <c r="B391" s="30" t="s">
        <v>261</v>
      </c>
      <c r="C391" s="33"/>
      <c r="D391" s="33"/>
      <c r="E391" s="33"/>
      <c r="F391" s="102"/>
      <c r="G391" s="74"/>
      <c r="H391" s="33"/>
      <c r="I391" s="33"/>
      <c r="J391" s="33"/>
      <c r="K391" s="33"/>
      <c r="L391" s="28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</row>
    <row r="392" spans="1:38" ht="27" customHeight="1">
      <c r="A392" s="58"/>
      <c r="B392" s="30" t="s">
        <v>264</v>
      </c>
      <c r="C392" s="33"/>
      <c r="D392" s="33"/>
      <c r="E392" s="33"/>
      <c r="F392" s="102"/>
      <c r="G392" s="74"/>
      <c r="H392" s="33"/>
      <c r="I392" s="33"/>
      <c r="J392" s="33"/>
      <c r="K392" s="33"/>
      <c r="L392" s="28">
        <f>L390</f>
        <v>50000</v>
      </c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</row>
    <row r="393" spans="1:38" ht="27" customHeight="1">
      <c r="A393" s="58"/>
      <c r="B393" s="30" t="s">
        <v>148</v>
      </c>
      <c r="C393" s="33"/>
      <c r="D393" s="33"/>
      <c r="E393" s="33"/>
      <c r="F393" s="102"/>
      <c r="G393" s="74"/>
      <c r="H393" s="33"/>
      <c r="I393" s="33"/>
      <c r="J393" s="33"/>
      <c r="K393" s="33"/>
      <c r="L393" s="28">
        <f>L390</f>
        <v>50000</v>
      </c>
      <c r="M393" s="71">
        <f>M390</f>
        <v>5.3</v>
      </c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</row>
    <row r="394" spans="1:38" ht="25.5" customHeight="1">
      <c r="A394" s="58" t="s">
        <v>411</v>
      </c>
      <c r="B394" s="221" t="s">
        <v>6</v>
      </c>
      <c r="C394" s="222"/>
      <c r="D394" s="222"/>
      <c r="E394" s="222"/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22"/>
      <c r="Z394" s="222"/>
      <c r="AA394" s="222"/>
      <c r="AB394" s="222"/>
      <c r="AC394" s="222"/>
      <c r="AD394" s="222"/>
      <c r="AE394" s="222"/>
      <c r="AF394" s="222"/>
      <c r="AG394" s="222"/>
      <c r="AH394" s="222"/>
      <c r="AI394" s="222"/>
      <c r="AJ394" s="222"/>
      <c r="AK394" s="222"/>
      <c r="AL394" s="223"/>
    </row>
    <row r="395" spans="1:38" ht="244.5" customHeight="1">
      <c r="A395" s="215" t="s">
        <v>412</v>
      </c>
      <c r="B395" s="212" t="s">
        <v>604</v>
      </c>
      <c r="C395" s="23"/>
      <c r="D395" s="23"/>
      <c r="E395" s="23"/>
      <c r="F395" s="102">
        <v>1826.0385100000001</v>
      </c>
      <c r="G395" s="23"/>
      <c r="H395" s="23"/>
      <c r="I395" s="23"/>
      <c r="J395" s="23"/>
      <c r="K395" s="23"/>
      <c r="L395" s="102">
        <v>20111.098399999999</v>
      </c>
      <c r="M395" s="23">
        <v>3</v>
      </c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5"/>
      <c r="AL395" s="26"/>
    </row>
    <row r="396" spans="1:38" ht="25.5" customHeight="1">
      <c r="A396" s="216"/>
      <c r="B396" s="133" t="s">
        <v>261</v>
      </c>
      <c r="C396" s="23"/>
      <c r="D396" s="23"/>
      <c r="E396" s="23"/>
      <c r="F396" s="102"/>
      <c r="G396" s="23"/>
      <c r="H396" s="23"/>
      <c r="I396" s="23"/>
      <c r="J396" s="23"/>
      <c r="K396" s="23"/>
      <c r="L396" s="102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5"/>
      <c r="AL396" s="26"/>
    </row>
    <row r="397" spans="1:38" ht="25.5" customHeight="1">
      <c r="A397" s="216"/>
      <c r="B397" s="133" t="s">
        <v>262</v>
      </c>
      <c r="C397" s="23"/>
      <c r="D397" s="23"/>
      <c r="E397" s="23"/>
      <c r="F397" s="102">
        <f>F395</f>
        <v>1826.0385100000001</v>
      </c>
      <c r="G397" s="23"/>
      <c r="H397" s="23"/>
      <c r="I397" s="23"/>
      <c r="J397" s="23"/>
      <c r="K397" s="23"/>
      <c r="L397" s="102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5"/>
      <c r="AL397" s="26"/>
    </row>
    <row r="398" spans="1:38" ht="25.5" customHeight="1">
      <c r="A398" s="64"/>
      <c r="B398" s="133" t="s">
        <v>264</v>
      </c>
      <c r="C398" s="26"/>
      <c r="D398" s="23"/>
      <c r="E398" s="23"/>
      <c r="F398" s="23"/>
      <c r="G398" s="23"/>
      <c r="H398" s="24"/>
      <c r="I398" s="23"/>
      <c r="J398" s="23"/>
      <c r="K398" s="23"/>
      <c r="L398" s="102">
        <f>L395</f>
        <v>20111.098399999999</v>
      </c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5"/>
      <c r="AL398" s="26"/>
    </row>
    <row r="399" spans="1:38" ht="145.5" customHeight="1">
      <c r="A399" s="63" t="s">
        <v>413</v>
      </c>
      <c r="B399" s="60" t="s">
        <v>605</v>
      </c>
      <c r="C399" s="26"/>
      <c r="D399" s="23"/>
      <c r="E399" s="23"/>
      <c r="F399" s="23"/>
      <c r="G399" s="23"/>
      <c r="H399" s="24"/>
      <c r="I399" s="23"/>
      <c r="J399" s="23"/>
      <c r="K399" s="23"/>
      <c r="L399" s="28">
        <v>45000</v>
      </c>
      <c r="M399" s="23">
        <v>5</v>
      </c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5"/>
      <c r="AL399" s="26"/>
    </row>
    <row r="400" spans="1:38" ht="25.5" customHeight="1">
      <c r="A400" s="63"/>
      <c r="B400" s="30" t="s">
        <v>261</v>
      </c>
      <c r="C400" s="26"/>
      <c r="D400" s="23"/>
      <c r="E400" s="23"/>
      <c r="F400" s="23"/>
      <c r="G400" s="23"/>
      <c r="H400" s="24"/>
      <c r="I400" s="23"/>
      <c r="J400" s="23"/>
      <c r="K400" s="23"/>
      <c r="L400" s="28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5"/>
      <c r="AL400" s="26"/>
    </row>
    <row r="401" spans="1:51" ht="25.5" customHeight="1">
      <c r="A401" s="63"/>
      <c r="B401" s="30" t="s">
        <v>264</v>
      </c>
      <c r="C401" s="26"/>
      <c r="D401" s="23"/>
      <c r="E401" s="23"/>
      <c r="F401" s="23"/>
      <c r="G401" s="23"/>
      <c r="H401" s="24"/>
      <c r="I401" s="23"/>
      <c r="J401" s="23"/>
      <c r="K401" s="23"/>
      <c r="L401" s="28">
        <f>L399</f>
        <v>45000</v>
      </c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5"/>
      <c r="AL401" s="26"/>
    </row>
    <row r="402" spans="1:51" ht="311.25" customHeight="1">
      <c r="A402" s="59" t="s">
        <v>474</v>
      </c>
      <c r="B402" s="60" t="s">
        <v>595</v>
      </c>
      <c r="C402" s="26"/>
      <c r="D402" s="23"/>
      <c r="E402" s="23"/>
      <c r="F402" s="160">
        <v>83543.831749999998</v>
      </c>
      <c r="G402" s="74">
        <v>5.7990000000000004</v>
      </c>
      <c r="H402" s="24"/>
      <c r="I402" s="23"/>
      <c r="J402" s="23"/>
      <c r="K402" s="23"/>
      <c r="L402" s="28"/>
      <c r="M402" s="23"/>
      <c r="N402" s="23"/>
      <c r="O402" s="23"/>
      <c r="P402" s="23"/>
      <c r="Q402" s="23"/>
      <c r="R402" s="23"/>
      <c r="S402" s="3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33"/>
      <c r="AF402" s="23"/>
      <c r="AG402" s="23"/>
      <c r="AH402" s="23"/>
      <c r="AI402" s="23"/>
      <c r="AJ402" s="23"/>
      <c r="AK402" s="23"/>
      <c r="AL402" s="23"/>
    </row>
    <row r="403" spans="1:51" ht="23.25">
      <c r="A403" s="63"/>
      <c r="B403" s="60" t="s">
        <v>261</v>
      </c>
      <c r="C403" s="26"/>
      <c r="D403" s="23"/>
      <c r="E403" s="23"/>
      <c r="F403" s="160"/>
      <c r="G403" s="74"/>
      <c r="H403" s="24"/>
      <c r="I403" s="23"/>
      <c r="J403" s="23"/>
      <c r="K403" s="23"/>
      <c r="L403" s="28"/>
      <c r="M403" s="23"/>
      <c r="N403" s="23"/>
      <c r="O403" s="23"/>
      <c r="P403" s="23"/>
      <c r="Q403" s="23"/>
      <c r="R403" s="23"/>
      <c r="S403" s="3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33"/>
      <c r="AF403" s="23"/>
      <c r="AG403" s="23"/>
      <c r="AH403" s="23"/>
      <c r="AI403" s="23"/>
      <c r="AJ403" s="23"/>
      <c r="AK403" s="23"/>
      <c r="AL403" s="23"/>
    </row>
    <row r="404" spans="1:51" ht="27" customHeight="1">
      <c r="A404" s="64"/>
      <c r="B404" s="60" t="s">
        <v>262</v>
      </c>
      <c r="C404" s="26"/>
      <c r="D404" s="23"/>
      <c r="E404" s="23"/>
      <c r="F404" s="160">
        <f>F402</f>
        <v>83543.831749999998</v>
      </c>
      <c r="G404" s="74"/>
      <c r="H404" s="24"/>
      <c r="I404" s="23"/>
      <c r="J404" s="23"/>
      <c r="K404" s="23"/>
      <c r="L404" s="28"/>
      <c r="M404" s="23"/>
      <c r="N404" s="23"/>
      <c r="O404" s="23"/>
      <c r="P404" s="23"/>
      <c r="Q404" s="23"/>
      <c r="R404" s="23"/>
      <c r="S404" s="3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33"/>
      <c r="AF404" s="23"/>
      <c r="AG404" s="23"/>
      <c r="AH404" s="23"/>
      <c r="AI404" s="23"/>
      <c r="AJ404" s="23"/>
      <c r="AK404" s="23"/>
      <c r="AL404" s="23"/>
    </row>
    <row r="405" spans="1:51" ht="147" customHeight="1">
      <c r="A405" s="63" t="s">
        <v>512</v>
      </c>
      <c r="B405" s="60" t="s">
        <v>562</v>
      </c>
      <c r="C405" s="26"/>
      <c r="D405" s="26"/>
      <c r="E405" s="26"/>
      <c r="F405" s="143"/>
      <c r="G405" s="70"/>
      <c r="H405" s="24"/>
      <c r="I405" s="23"/>
      <c r="J405" s="26"/>
      <c r="K405" s="26"/>
      <c r="L405" s="48">
        <v>81600</v>
      </c>
      <c r="M405" s="26">
        <v>6.52</v>
      </c>
      <c r="N405" s="26"/>
      <c r="O405" s="26"/>
      <c r="P405" s="26"/>
      <c r="Q405" s="26"/>
      <c r="R405" s="26"/>
      <c r="S405" s="65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65"/>
      <c r="AF405" s="26"/>
      <c r="AG405" s="26"/>
      <c r="AH405" s="26"/>
      <c r="AI405" s="26"/>
      <c r="AJ405" s="26"/>
      <c r="AK405" s="26"/>
      <c r="AL405" s="26"/>
    </row>
    <row r="406" spans="1:51" ht="27" customHeight="1">
      <c r="A406" s="63"/>
      <c r="B406" s="60" t="s">
        <v>261</v>
      </c>
      <c r="C406" s="26"/>
      <c r="D406" s="26"/>
      <c r="E406" s="26"/>
      <c r="F406" s="143"/>
      <c r="G406" s="70"/>
      <c r="H406" s="24"/>
      <c r="I406" s="23"/>
      <c r="J406" s="26"/>
      <c r="K406" s="26"/>
      <c r="L406" s="48"/>
      <c r="M406" s="26"/>
      <c r="N406" s="26"/>
      <c r="O406" s="26"/>
      <c r="P406" s="26"/>
      <c r="Q406" s="26"/>
      <c r="R406" s="26"/>
      <c r="S406" s="65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65"/>
      <c r="AF406" s="26"/>
      <c r="AG406" s="26"/>
      <c r="AH406" s="26"/>
      <c r="AI406" s="26"/>
      <c r="AJ406" s="26"/>
      <c r="AK406" s="26"/>
      <c r="AL406" s="26"/>
    </row>
    <row r="407" spans="1:51" ht="27" customHeight="1">
      <c r="A407" s="63"/>
      <c r="B407" s="60" t="s">
        <v>264</v>
      </c>
      <c r="C407" s="26"/>
      <c r="D407" s="26"/>
      <c r="E407" s="26"/>
      <c r="F407" s="143"/>
      <c r="G407" s="70"/>
      <c r="H407" s="24"/>
      <c r="I407" s="23"/>
      <c r="J407" s="26"/>
      <c r="K407" s="26"/>
      <c r="L407" s="48">
        <f>L405</f>
        <v>81600</v>
      </c>
      <c r="M407" s="26"/>
      <c r="N407" s="26"/>
      <c r="O407" s="26"/>
      <c r="P407" s="26"/>
      <c r="Q407" s="26"/>
      <c r="R407" s="26"/>
      <c r="S407" s="65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65"/>
      <c r="AF407" s="26"/>
      <c r="AG407" s="26"/>
      <c r="AH407" s="26"/>
      <c r="AI407" s="26"/>
      <c r="AJ407" s="26"/>
      <c r="AK407" s="26"/>
      <c r="AL407" s="26"/>
    </row>
    <row r="408" spans="1:51" ht="172.5" customHeight="1">
      <c r="A408" s="59" t="s">
        <v>513</v>
      </c>
      <c r="B408" s="75" t="s">
        <v>606</v>
      </c>
      <c r="C408" s="26"/>
      <c r="D408" s="26"/>
      <c r="E408" s="26"/>
      <c r="F408" s="67">
        <v>34186.782120000003</v>
      </c>
      <c r="G408" s="26">
        <v>2.6219999999999999</v>
      </c>
      <c r="H408" s="23"/>
      <c r="I408" s="23"/>
      <c r="J408" s="26"/>
      <c r="K408" s="26"/>
      <c r="L408" s="48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  <c r="AL408" s="26"/>
    </row>
    <row r="409" spans="1:51" ht="23.25">
      <c r="A409" s="63"/>
      <c r="B409" s="60" t="s">
        <v>261</v>
      </c>
      <c r="C409" s="26"/>
      <c r="D409" s="26"/>
      <c r="E409" s="26"/>
      <c r="F409" s="67"/>
      <c r="G409" s="26"/>
      <c r="H409" s="23"/>
      <c r="I409" s="23"/>
      <c r="J409" s="23"/>
      <c r="K409" s="23"/>
      <c r="L409" s="28"/>
      <c r="M409" s="23"/>
      <c r="N409" s="23"/>
      <c r="O409" s="23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  <c r="AL409" s="26"/>
    </row>
    <row r="410" spans="1:51" ht="23.25">
      <c r="A410" s="64"/>
      <c r="B410" s="60" t="s">
        <v>262</v>
      </c>
      <c r="C410" s="26"/>
      <c r="D410" s="26"/>
      <c r="E410" s="26"/>
      <c r="F410" s="67">
        <f>F408</f>
        <v>34186.782120000003</v>
      </c>
      <c r="G410" s="26"/>
      <c r="H410" s="23"/>
      <c r="I410" s="23"/>
      <c r="J410" s="23"/>
      <c r="K410" s="23"/>
      <c r="L410" s="28"/>
      <c r="M410" s="23"/>
      <c r="N410" s="23"/>
      <c r="O410" s="23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  <c r="AL410" s="26"/>
    </row>
    <row r="411" spans="1:51" ht="23.25">
      <c r="A411" s="64"/>
      <c r="B411" s="30" t="s">
        <v>148</v>
      </c>
      <c r="C411" s="65">
        <f>C54+C58+C59</f>
        <v>0</v>
      </c>
      <c r="D411" s="65">
        <f>D54+D58+D59</f>
        <v>0</v>
      </c>
      <c r="E411" s="65">
        <f>E54+E58+E59</f>
        <v>0</v>
      </c>
      <c r="F411" s="67">
        <f>F402+F408+F395</f>
        <v>119556.65238</v>
      </c>
      <c r="G411" s="61">
        <f>G402+G408+G395</f>
        <v>8.4209999999999994</v>
      </c>
      <c r="H411" s="28">
        <f>H402+H408</f>
        <v>0</v>
      </c>
      <c r="I411" s="28">
        <f>I402+I408</f>
        <v>0</v>
      </c>
      <c r="J411" s="28">
        <f>J402+J408</f>
        <v>0</v>
      </c>
      <c r="K411" s="28">
        <f>K402+K408</f>
        <v>0</v>
      </c>
      <c r="L411" s="160">
        <f>L395+L399+L405</f>
        <v>146711.09840000002</v>
      </c>
      <c r="M411" s="134">
        <f>M405+M399+M395</f>
        <v>14.52</v>
      </c>
      <c r="N411" s="28">
        <f t="shared" ref="N411:AL411" si="33">N402+N408</f>
        <v>0</v>
      </c>
      <c r="O411" s="28">
        <f t="shared" si="33"/>
        <v>0</v>
      </c>
      <c r="P411" s="48">
        <f t="shared" si="33"/>
        <v>0</v>
      </c>
      <c r="Q411" s="48">
        <f t="shared" si="33"/>
        <v>0</v>
      </c>
      <c r="R411" s="48">
        <f t="shared" si="33"/>
        <v>0</v>
      </c>
      <c r="S411" s="48">
        <f t="shared" si="33"/>
        <v>0</v>
      </c>
      <c r="T411" s="48">
        <f t="shared" si="33"/>
        <v>0</v>
      </c>
      <c r="U411" s="48">
        <f t="shared" si="33"/>
        <v>0</v>
      </c>
      <c r="V411" s="48">
        <f t="shared" si="33"/>
        <v>0</v>
      </c>
      <c r="W411" s="48">
        <f t="shared" si="33"/>
        <v>0</v>
      </c>
      <c r="X411" s="48">
        <f t="shared" si="33"/>
        <v>0</v>
      </c>
      <c r="Y411" s="48">
        <f t="shared" si="33"/>
        <v>0</v>
      </c>
      <c r="Z411" s="48">
        <f t="shared" si="33"/>
        <v>0</v>
      </c>
      <c r="AA411" s="48">
        <f t="shared" si="33"/>
        <v>0</v>
      </c>
      <c r="AB411" s="48">
        <f t="shared" si="33"/>
        <v>0</v>
      </c>
      <c r="AC411" s="48">
        <f t="shared" si="33"/>
        <v>0</v>
      </c>
      <c r="AD411" s="48">
        <f t="shared" si="33"/>
        <v>0</v>
      </c>
      <c r="AE411" s="48">
        <f t="shared" si="33"/>
        <v>0</v>
      </c>
      <c r="AF411" s="48">
        <f t="shared" si="33"/>
        <v>0</v>
      </c>
      <c r="AG411" s="48">
        <f t="shared" si="33"/>
        <v>0</v>
      </c>
      <c r="AH411" s="48">
        <f t="shared" si="33"/>
        <v>0</v>
      </c>
      <c r="AI411" s="48">
        <f t="shared" si="33"/>
        <v>0</v>
      </c>
      <c r="AJ411" s="48">
        <f t="shared" si="33"/>
        <v>0</v>
      </c>
      <c r="AK411" s="48">
        <f t="shared" si="33"/>
        <v>0</v>
      </c>
      <c r="AL411" s="48">
        <f t="shared" si="33"/>
        <v>0</v>
      </c>
    </row>
    <row r="412" spans="1:51" ht="30" customHeight="1">
      <c r="A412" s="58" t="s">
        <v>414</v>
      </c>
      <c r="B412" s="221" t="s">
        <v>7</v>
      </c>
      <c r="C412" s="233"/>
      <c r="D412" s="233"/>
      <c r="E412" s="233"/>
      <c r="F412" s="233"/>
      <c r="G412" s="233"/>
      <c r="H412" s="233"/>
      <c r="I412" s="233"/>
      <c r="J412" s="233"/>
      <c r="K412" s="233"/>
      <c r="L412" s="233"/>
      <c r="M412" s="233"/>
      <c r="N412" s="233"/>
      <c r="O412" s="233"/>
      <c r="P412" s="233"/>
      <c r="Q412" s="233"/>
      <c r="R412" s="233"/>
      <c r="S412" s="233"/>
      <c r="T412" s="233"/>
      <c r="U412" s="233"/>
      <c r="V412" s="233"/>
      <c r="W412" s="233"/>
      <c r="X412" s="233"/>
      <c r="Y412" s="233"/>
      <c r="Z412" s="233"/>
      <c r="AA412" s="233"/>
      <c r="AB412" s="233"/>
      <c r="AC412" s="233"/>
      <c r="AD412" s="233"/>
      <c r="AE412" s="233"/>
      <c r="AF412" s="233"/>
      <c r="AG412" s="233"/>
      <c r="AH412" s="233"/>
      <c r="AI412" s="233"/>
      <c r="AJ412" s="233"/>
      <c r="AK412" s="233"/>
      <c r="AL412" s="234"/>
      <c r="AM412" s="138"/>
      <c r="AN412" s="138"/>
      <c r="AO412" s="138"/>
      <c r="AP412" s="138"/>
      <c r="AQ412" s="138"/>
      <c r="AR412" s="138"/>
      <c r="AS412" s="138"/>
      <c r="AT412" s="138"/>
      <c r="AU412" s="138"/>
      <c r="AV412" s="138"/>
      <c r="AW412" s="138"/>
      <c r="AX412" s="138"/>
      <c r="AY412" s="139"/>
    </row>
    <row r="413" spans="1:51" ht="208.5" customHeight="1">
      <c r="A413" s="59" t="s">
        <v>415</v>
      </c>
      <c r="B413" s="75" t="s">
        <v>570</v>
      </c>
      <c r="C413" s="26"/>
      <c r="D413" s="26"/>
      <c r="E413" s="26"/>
      <c r="F413" s="107">
        <f>F415</f>
        <v>169287.0894</v>
      </c>
      <c r="G413" s="26">
        <v>9.8469999999999995</v>
      </c>
      <c r="H413" s="23"/>
      <c r="I413" s="23"/>
      <c r="J413" s="26"/>
      <c r="K413" s="26"/>
      <c r="L413" s="48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  <c r="AL413" s="26"/>
    </row>
    <row r="414" spans="1:51" ht="23.25">
      <c r="A414" s="63"/>
      <c r="B414" s="60" t="s">
        <v>261</v>
      </c>
      <c r="C414" s="26"/>
      <c r="D414" s="26"/>
      <c r="E414" s="26"/>
      <c r="F414" s="107"/>
      <c r="G414" s="26"/>
      <c r="H414" s="23"/>
      <c r="I414" s="23"/>
      <c r="J414" s="26"/>
      <c r="K414" s="26"/>
      <c r="L414" s="48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  <c r="AL414" s="26"/>
    </row>
    <row r="415" spans="1:51" ht="27" customHeight="1">
      <c r="A415" s="63"/>
      <c r="B415" s="60" t="s">
        <v>262</v>
      </c>
      <c r="C415" s="26"/>
      <c r="D415" s="26"/>
      <c r="E415" s="26"/>
      <c r="F415" s="107">
        <v>169287.0894</v>
      </c>
      <c r="G415" s="26"/>
      <c r="H415" s="23"/>
      <c r="I415" s="23"/>
      <c r="J415" s="26"/>
      <c r="K415" s="26"/>
      <c r="L415" s="48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  <c r="AL415" s="26"/>
    </row>
    <row r="416" spans="1:51" ht="154.5" customHeight="1">
      <c r="A416" s="59" t="s">
        <v>416</v>
      </c>
      <c r="B416" s="60" t="s">
        <v>596</v>
      </c>
      <c r="C416" s="26"/>
      <c r="D416" s="26"/>
      <c r="E416" s="26"/>
      <c r="F416" s="61">
        <v>54693.455999999998</v>
      </c>
      <c r="G416" s="26">
        <v>6.6719999999999997</v>
      </c>
      <c r="H416" s="26"/>
      <c r="I416" s="26"/>
      <c r="J416" s="26"/>
      <c r="K416" s="26"/>
      <c r="L416" s="48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  <c r="AL416" s="26"/>
    </row>
    <row r="417" spans="1:38" ht="23.25">
      <c r="A417" s="63"/>
      <c r="B417" s="60" t="s">
        <v>261</v>
      </c>
      <c r="C417" s="26"/>
      <c r="D417" s="26"/>
      <c r="E417" s="26"/>
      <c r="F417" s="61"/>
      <c r="G417" s="26"/>
      <c r="H417" s="26"/>
      <c r="I417" s="26"/>
      <c r="J417" s="26"/>
      <c r="K417" s="26"/>
      <c r="L417" s="48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  <c r="AL417" s="26"/>
    </row>
    <row r="418" spans="1:38" ht="23.25">
      <c r="A418" s="63"/>
      <c r="B418" s="60" t="s">
        <v>262</v>
      </c>
      <c r="C418" s="26"/>
      <c r="D418" s="26"/>
      <c r="E418" s="26"/>
      <c r="F418" s="61">
        <f>F416</f>
        <v>54693.455999999998</v>
      </c>
      <c r="G418" s="26"/>
      <c r="H418" s="26"/>
      <c r="I418" s="26"/>
      <c r="J418" s="26"/>
      <c r="K418" s="26"/>
      <c r="L418" s="48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  <c r="AL418" s="26"/>
    </row>
    <row r="419" spans="1:38" ht="123.75" customHeight="1">
      <c r="A419" s="59" t="s">
        <v>417</v>
      </c>
      <c r="B419" s="60" t="s">
        <v>607</v>
      </c>
      <c r="C419" s="26"/>
      <c r="D419" s="26"/>
      <c r="E419" s="26"/>
      <c r="F419" s="26"/>
      <c r="G419" s="26"/>
      <c r="H419" s="23"/>
      <c r="I419" s="23"/>
      <c r="J419" s="23"/>
      <c r="K419" s="23"/>
      <c r="L419" s="28">
        <f>L421</f>
        <v>96100</v>
      </c>
      <c r="M419" s="23">
        <v>9.9589999999999996</v>
      </c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  <c r="AL419" s="26"/>
    </row>
    <row r="420" spans="1:38" ht="23.25">
      <c r="A420" s="63"/>
      <c r="B420" s="60" t="s">
        <v>261</v>
      </c>
      <c r="C420" s="26"/>
      <c r="D420" s="26"/>
      <c r="E420" s="26"/>
      <c r="F420" s="26"/>
      <c r="G420" s="26"/>
      <c r="H420" s="23"/>
      <c r="I420" s="23"/>
      <c r="J420" s="23"/>
      <c r="K420" s="26"/>
      <c r="L420" s="48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  <c r="AL420" s="26"/>
    </row>
    <row r="421" spans="1:38" ht="23.25">
      <c r="A421" s="64"/>
      <c r="B421" s="169" t="s">
        <v>264</v>
      </c>
      <c r="C421" s="26"/>
      <c r="D421" s="26"/>
      <c r="E421" s="26"/>
      <c r="F421" s="26"/>
      <c r="G421" s="26"/>
      <c r="H421" s="23"/>
      <c r="I421" s="23"/>
      <c r="J421" s="23"/>
      <c r="K421" s="26"/>
      <c r="L421" s="48">
        <v>96100</v>
      </c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  <c r="AL421" s="26"/>
    </row>
    <row r="422" spans="1:38" ht="23.25">
      <c r="A422" s="64"/>
      <c r="B422" s="30" t="s">
        <v>148</v>
      </c>
      <c r="C422" s="65"/>
      <c r="D422" s="65"/>
      <c r="E422" s="65"/>
      <c r="F422" s="107">
        <f>F413+F416</f>
        <v>223980.5454</v>
      </c>
      <c r="G422" s="70">
        <f>G413+G416</f>
        <v>16.518999999999998</v>
      </c>
      <c r="H422" s="70"/>
      <c r="I422" s="70"/>
      <c r="J422" s="70"/>
      <c r="K422" s="70"/>
      <c r="L422" s="48">
        <f>L419</f>
        <v>96100</v>
      </c>
      <c r="M422" s="70">
        <f>M419</f>
        <v>9.9589999999999996</v>
      </c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  <c r="AA422" s="70"/>
      <c r="AB422" s="70"/>
      <c r="AC422" s="70"/>
      <c r="AD422" s="70"/>
      <c r="AE422" s="70"/>
      <c r="AF422" s="70"/>
      <c r="AG422" s="70"/>
      <c r="AH422" s="70"/>
      <c r="AI422" s="70"/>
      <c r="AJ422" s="70"/>
      <c r="AK422" s="70"/>
      <c r="AL422" s="70"/>
    </row>
    <row r="423" spans="1:38" ht="24.6" customHeight="1">
      <c r="A423" s="59" t="s">
        <v>418</v>
      </c>
      <c r="B423" s="224" t="s">
        <v>8</v>
      </c>
      <c r="C423" s="235"/>
      <c r="D423" s="235"/>
      <c r="E423" s="235"/>
      <c r="F423" s="235"/>
      <c r="G423" s="235"/>
      <c r="H423" s="235"/>
      <c r="I423" s="235"/>
      <c r="J423" s="235"/>
      <c r="K423" s="235"/>
      <c r="L423" s="235"/>
      <c r="M423" s="235"/>
      <c r="N423" s="235"/>
      <c r="O423" s="235"/>
      <c r="P423" s="235"/>
      <c r="Q423" s="235"/>
      <c r="R423" s="235"/>
      <c r="S423" s="235"/>
      <c r="T423" s="235"/>
      <c r="U423" s="235"/>
      <c r="V423" s="235"/>
      <c r="W423" s="235"/>
      <c r="X423" s="235"/>
      <c r="Y423" s="235"/>
      <c r="Z423" s="235"/>
      <c r="AA423" s="235"/>
      <c r="AB423" s="235"/>
      <c r="AC423" s="235"/>
      <c r="AD423" s="235"/>
      <c r="AE423" s="235"/>
      <c r="AF423" s="235"/>
      <c r="AG423" s="235"/>
      <c r="AH423" s="235"/>
      <c r="AI423" s="235"/>
      <c r="AJ423" s="235"/>
      <c r="AK423" s="235"/>
      <c r="AL423" s="235"/>
    </row>
    <row r="424" spans="1:38" ht="213.75" customHeight="1">
      <c r="A424" s="215" t="s">
        <v>419</v>
      </c>
      <c r="B424" s="55" t="s">
        <v>563</v>
      </c>
      <c r="C424" s="67">
        <f>3066.80224-26</f>
        <v>3040.80224</v>
      </c>
      <c r="D424" s="26"/>
      <c r="E424" s="26"/>
      <c r="F424" s="26"/>
      <c r="G424" s="26"/>
      <c r="H424" s="23"/>
      <c r="I424" s="26"/>
      <c r="J424" s="26"/>
      <c r="K424" s="26"/>
      <c r="L424" s="48"/>
      <c r="M424" s="26"/>
      <c r="N424" s="68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  <c r="AL424" s="26"/>
    </row>
    <row r="425" spans="1:38" ht="24.6" customHeight="1">
      <c r="A425" s="216"/>
      <c r="B425" s="30" t="s">
        <v>261</v>
      </c>
      <c r="C425" s="67"/>
      <c r="D425" s="26"/>
      <c r="E425" s="26"/>
      <c r="F425" s="26"/>
      <c r="G425" s="26"/>
      <c r="H425" s="23"/>
      <c r="I425" s="26"/>
      <c r="J425" s="26"/>
      <c r="K425" s="26"/>
      <c r="L425" s="48"/>
      <c r="M425" s="26"/>
      <c r="N425" s="68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  <c r="AL425" s="26"/>
    </row>
    <row r="426" spans="1:38" ht="24.6" customHeight="1">
      <c r="A426" s="217"/>
      <c r="B426" s="30" t="s">
        <v>262</v>
      </c>
      <c r="C426" s="67">
        <f>C424</f>
        <v>3040.80224</v>
      </c>
      <c r="D426" s="26"/>
      <c r="E426" s="26"/>
      <c r="F426" s="26"/>
      <c r="G426" s="26"/>
      <c r="H426" s="23"/>
      <c r="I426" s="26"/>
      <c r="J426" s="26"/>
      <c r="K426" s="26"/>
      <c r="L426" s="48"/>
      <c r="M426" s="26"/>
      <c r="N426" s="68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  <c r="AL426" s="26"/>
    </row>
    <row r="427" spans="1:38" ht="128.25" customHeight="1">
      <c r="A427" s="215" t="s">
        <v>459</v>
      </c>
      <c r="B427" s="69" t="s">
        <v>477</v>
      </c>
      <c r="C427" s="48"/>
      <c r="D427" s="26"/>
      <c r="E427" s="26"/>
      <c r="F427" s="67">
        <f>F429</f>
        <v>12279.923839999999</v>
      </c>
      <c r="G427" s="26">
        <v>0.6</v>
      </c>
      <c r="H427" s="23"/>
      <c r="I427" s="26"/>
      <c r="J427" s="26"/>
      <c r="K427" s="26"/>
      <c r="L427" s="48"/>
      <c r="M427" s="26"/>
      <c r="N427" s="68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  <c r="AL427" s="26"/>
    </row>
    <row r="428" spans="1:38" ht="23.25">
      <c r="A428" s="216"/>
      <c r="B428" s="30" t="s">
        <v>261</v>
      </c>
      <c r="C428" s="48"/>
      <c r="D428" s="26"/>
      <c r="E428" s="26"/>
      <c r="F428" s="67"/>
      <c r="G428" s="26"/>
      <c r="H428" s="23"/>
      <c r="I428" s="26"/>
      <c r="J428" s="26"/>
      <c r="K428" s="26"/>
      <c r="L428" s="48"/>
      <c r="M428" s="26"/>
      <c r="N428" s="68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  <c r="AL428" s="26"/>
    </row>
    <row r="429" spans="1:38" ht="23.25">
      <c r="A429" s="217"/>
      <c r="B429" s="30" t="s">
        <v>262</v>
      </c>
      <c r="C429" s="48"/>
      <c r="D429" s="26"/>
      <c r="E429" s="26"/>
      <c r="F429" s="67">
        <v>12279.923839999999</v>
      </c>
      <c r="G429" s="26"/>
      <c r="H429" s="23"/>
      <c r="I429" s="26"/>
      <c r="J429" s="26"/>
      <c r="K429" s="26"/>
      <c r="L429" s="48"/>
      <c r="M429" s="26"/>
      <c r="N429" s="68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  <c r="AL429" s="26"/>
    </row>
    <row r="430" spans="1:38" ht="250.5" customHeight="1">
      <c r="A430" s="59" t="s">
        <v>514</v>
      </c>
      <c r="B430" s="60" t="s">
        <v>564</v>
      </c>
      <c r="C430" s="67">
        <v>3976.0521800000001</v>
      </c>
      <c r="D430" s="26"/>
      <c r="E430" s="26"/>
      <c r="F430" s="48"/>
      <c r="G430" s="26"/>
      <c r="H430" s="23"/>
      <c r="I430" s="26"/>
      <c r="J430" s="26"/>
      <c r="K430" s="26"/>
      <c r="L430" s="48"/>
      <c r="M430" s="26"/>
      <c r="N430" s="68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  <c r="AL430" s="26"/>
    </row>
    <row r="431" spans="1:38" ht="23.25">
      <c r="A431" s="63"/>
      <c r="B431" s="30" t="s">
        <v>261</v>
      </c>
      <c r="C431" s="67"/>
      <c r="D431" s="26"/>
      <c r="E431" s="26"/>
      <c r="F431" s="48"/>
      <c r="G431" s="26"/>
      <c r="H431" s="23"/>
      <c r="I431" s="26"/>
      <c r="J431" s="26"/>
      <c r="K431" s="26"/>
      <c r="L431" s="48"/>
      <c r="M431" s="26"/>
      <c r="N431" s="68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  <c r="AL431" s="26"/>
    </row>
    <row r="432" spans="1:38" ht="23.25">
      <c r="A432" s="63"/>
      <c r="B432" s="30" t="s">
        <v>262</v>
      </c>
      <c r="C432" s="67">
        <f>C430</f>
        <v>3976.0521800000001</v>
      </c>
      <c r="D432" s="26"/>
      <c r="E432" s="26"/>
      <c r="F432" s="48"/>
      <c r="G432" s="26"/>
      <c r="H432" s="23"/>
      <c r="I432" s="26"/>
      <c r="J432" s="26"/>
      <c r="K432" s="26"/>
      <c r="L432" s="48"/>
      <c r="M432" s="26"/>
      <c r="N432" s="68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  <c r="AL432" s="26"/>
    </row>
    <row r="433" spans="1:38" ht="190.5" customHeight="1">
      <c r="A433" s="59" t="s">
        <v>515</v>
      </c>
      <c r="B433" s="133" t="s">
        <v>586</v>
      </c>
      <c r="C433" s="48"/>
      <c r="D433" s="26"/>
      <c r="E433" s="26"/>
      <c r="F433" s="48">
        <f>5000+2500</f>
        <v>7500</v>
      </c>
      <c r="G433" s="26"/>
      <c r="H433" s="26"/>
      <c r="I433" s="26"/>
      <c r="J433" s="26"/>
      <c r="K433" s="26"/>
      <c r="L433" s="48">
        <v>197500</v>
      </c>
      <c r="M433" s="26">
        <v>8.33</v>
      </c>
      <c r="N433" s="68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  <c r="AL433" s="26"/>
    </row>
    <row r="434" spans="1:38" ht="23.25">
      <c r="A434" s="63"/>
      <c r="B434" s="60" t="s">
        <v>261</v>
      </c>
      <c r="C434" s="48"/>
      <c r="D434" s="26"/>
      <c r="E434" s="26"/>
      <c r="F434" s="48"/>
      <c r="G434" s="26"/>
      <c r="H434" s="26"/>
      <c r="I434" s="26"/>
      <c r="J434" s="26"/>
      <c r="K434" s="26"/>
      <c r="L434" s="48"/>
      <c r="M434" s="26"/>
      <c r="N434" s="68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  <c r="AL434" s="26"/>
    </row>
    <row r="435" spans="1:38" ht="23.25">
      <c r="A435" s="64"/>
      <c r="B435" s="60" t="s">
        <v>262</v>
      </c>
      <c r="C435" s="48"/>
      <c r="D435" s="26"/>
      <c r="E435" s="26"/>
      <c r="F435" s="48">
        <f>F433</f>
        <v>7500</v>
      </c>
      <c r="G435" s="26"/>
      <c r="H435" s="26"/>
      <c r="I435" s="26"/>
      <c r="J435" s="26"/>
      <c r="K435" s="26"/>
      <c r="L435" s="48">
        <f>L433</f>
        <v>197500</v>
      </c>
      <c r="M435" s="26"/>
      <c r="N435" s="68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  <c r="AL435" s="26"/>
    </row>
    <row r="436" spans="1:38" ht="23.25">
      <c r="A436" s="64"/>
      <c r="B436" s="30" t="s">
        <v>148</v>
      </c>
      <c r="C436" s="67">
        <f>C427+C430+C424</f>
        <v>7016.8544199999997</v>
      </c>
      <c r="D436" s="48">
        <f t="shared" ref="D436:AL436" si="34">D427+D430</f>
        <v>0</v>
      </c>
      <c r="E436" s="48">
        <f t="shared" si="34"/>
        <v>0</v>
      </c>
      <c r="F436" s="67">
        <f>F427+F430+F433</f>
        <v>19779.923839999999</v>
      </c>
      <c r="G436" s="57">
        <f t="shared" si="34"/>
        <v>0.6</v>
      </c>
      <c r="H436" s="48">
        <f t="shared" si="34"/>
        <v>0</v>
      </c>
      <c r="I436" s="48">
        <f t="shared" si="34"/>
        <v>0</v>
      </c>
      <c r="J436" s="48">
        <f t="shared" si="34"/>
        <v>0</v>
      </c>
      <c r="K436" s="48">
        <f t="shared" si="34"/>
        <v>0</v>
      </c>
      <c r="L436" s="48">
        <f>L433</f>
        <v>197500</v>
      </c>
      <c r="M436" s="31">
        <v>8.33</v>
      </c>
      <c r="N436" s="48">
        <f t="shared" si="34"/>
        <v>0</v>
      </c>
      <c r="O436" s="48">
        <f t="shared" si="34"/>
        <v>0</v>
      </c>
      <c r="P436" s="48">
        <f t="shared" si="34"/>
        <v>0</v>
      </c>
      <c r="Q436" s="48">
        <f t="shared" si="34"/>
        <v>0</v>
      </c>
      <c r="R436" s="48">
        <f t="shared" si="34"/>
        <v>0</v>
      </c>
      <c r="S436" s="48">
        <f t="shared" si="34"/>
        <v>0</v>
      </c>
      <c r="T436" s="48">
        <f t="shared" si="34"/>
        <v>0</v>
      </c>
      <c r="U436" s="48">
        <f t="shared" si="34"/>
        <v>0</v>
      </c>
      <c r="V436" s="48">
        <f t="shared" si="34"/>
        <v>0</v>
      </c>
      <c r="W436" s="48">
        <f t="shared" si="34"/>
        <v>0</v>
      </c>
      <c r="X436" s="48">
        <f t="shared" si="34"/>
        <v>0</v>
      </c>
      <c r="Y436" s="48">
        <f t="shared" si="34"/>
        <v>0</v>
      </c>
      <c r="Z436" s="48">
        <f t="shared" si="34"/>
        <v>0</v>
      </c>
      <c r="AA436" s="48">
        <f t="shared" si="34"/>
        <v>0</v>
      </c>
      <c r="AB436" s="48">
        <f t="shared" si="34"/>
        <v>0</v>
      </c>
      <c r="AC436" s="48">
        <f t="shared" si="34"/>
        <v>0</v>
      </c>
      <c r="AD436" s="48">
        <f t="shared" si="34"/>
        <v>0</v>
      </c>
      <c r="AE436" s="48">
        <f t="shared" si="34"/>
        <v>0</v>
      </c>
      <c r="AF436" s="48">
        <f t="shared" si="34"/>
        <v>0</v>
      </c>
      <c r="AG436" s="48">
        <f t="shared" si="34"/>
        <v>0</v>
      </c>
      <c r="AH436" s="48">
        <f t="shared" si="34"/>
        <v>0</v>
      </c>
      <c r="AI436" s="48">
        <f t="shared" si="34"/>
        <v>0</v>
      </c>
      <c r="AJ436" s="48">
        <f t="shared" si="34"/>
        <v>0</v>
      </c>
      <c r="AK436" s="48">
        <f t="shared" si="34"/>
        <v>0</v>
      </c>
      <c r="AL436" s="48">
        <f t="shared" si="34"/>
        <v>0</v>
      </c>
    </row>
    <row r="437" spans="1:38" ht="31.5" customHeight="1">
      <c r="A437" s="63" t="s">
        <v>420</v>
      </c>
      <c r="B437" s="227" t="s">
        <v>9</v>
      </c>
      <c r="C437" s="228"/>
      <c r="D437" s="228"/>
      <c r="E437" s="228"/>
      <c r="F437" s="228"/>
      <c r="G437" s="228"/>
      <c r="H437" s="228"/>
      <c r="I437" s="228"/>
      <c r="J437" s="228"/>
      <c r="K437" s="228"/>
      <c r="L437" s="228"/>
      <c r="M437" s="228"/>
      <c r="N437" s="228"/>
      <c r="O437" s="228"/>
      <c r="P437" s="228"/>
      <c r="Q437" s="228"/>
      <c r="R437" s="228"/>
      <c r="S437" s="228"/>
      <c r="T437" s="228"/>
      <c r="U437" s="228"/>
      <c r="V437" s="228"/>
      <c r="W437" s="228"/>
      <c r="X437" s="228"/>
      <c r="Y437" s="228"/>
      <c r="Z437" s="228"/>
      <c r="AA437" s="228"/>
      <c r="AB437" s="228"/>
      <c r="AC437" s="228"/>
      <c r="AD437" s="228"/>
      <c r="AE437" s="228"/>
      <c r="AF437" s="228"/>
      <c r="AG437" s="228"/>
      <c r="AH437" s="228"/>
      <c r="AI437" s="228"/>
      <c r="AJ437" s="228"/>
      <c r="AK437" s="228"/>
      <c r="AL437" s="228"/>
    </row>
    <row r="438" spans="1:38" ht="83.25" customHeight="1">
      <c r="A438" s="59" t="s">
        <v>421</v>
      </c>
      <c r="B438" s="88" t="s">
        <v>587</v>
      </c>
      <c r="C438" s="48">
        <v>10000</v>
      </c>
      <c r="D438" s="167"/>
      <c r="E438" s="173"/>
      <c r="F438" s="173"/>
      <c r="G438" s="173"/>
      <c r="H438" s="173"/>
      <c r="I438" s="67">
        <v>78210.04896</v>
      </c>
      <c r="J438" s="68">
        <v>5.2</v>
      </c>
      <c r="K438" s="173"/>
      <c r="L438" s="173"/>
      <c r="M438" s="173"/>
      <c r="N438" s="173"/>
      <c r="O438" s="173"/>
      <c r="P438" s="173"/>
      <c r="Q438" s="173"/>
      <c r="R438" s="173"/>
      <c r="S438" s="173"/>
      <c r="T438" s="173"/>
      <c r="U438" s="173"/>
      <c r="V438" s="173"/>
      <c r="W438" s="173"/>
      <c r="X438" s="173"/>
      <c r="Y438" s="173"/>
      <c r="Z438" s="173"/>
      <c r="AA438" s="173"/>
      <c r="AB438" s="173"/>
      <c r="AC438" s="173"/>
      <c r="AD438" s="173"/>
      <c r="AE438" s="173"/>
      <c r="AF438" s="173"/>
      <c r="AG438" s="173"/>
      <c r="AH438" s="173"/>
      <c r="AI438" s="173"/>
      <c r="AJ438" s="173"/>
      <c r="AK438" s="173"/>
      <c r="AL438" s="173"/>
    </row>
    <row r="439" spans="1:38" ht="31.5" customHeight="1">
      <c r="A439" s="63"/>
      <c r="B439" s="60" t="s">
        <v>261</v>
      </c>
      <c r="C439" s="48"/>
      <c r="D439" s="167"/>
      <c r="E439" s="173"/>
      <c r="F439" s="173"/>
      <c r="G439" s="173"/>
      <c r="H439" s="173"/>
      <c r="I439" s="104"/>
      <c r="J439" s="26"/>
      <c r="K439" s="173"/>
      <c r="L439" s="173"/>
      <c r="M439" s="173"/>
      <c r="N439" s="173"/>
      <c r="O439" s="173"/>
      <c r="P439" s="173"/>
      <c r="Q439" s="173"/>
      <c r="R439" s="173"/>
      <c r="S439" s="173"/>
      <c r="T439" s="173"/>
      <c r="U439" s="173"/>
      <c r="V439" s="173"/>
      <c r="W439" s="173"/>
      <c r="X439" s="173"/>
      <c r="Y439" s="173"/>
      <c r="Z439" s="173"/>
      <c r="AA439" s="173"/>
      <c r="AB439" s="173"/>
      <c r="AC439" s="173"/>
      <c r="AD439" s="173"/>
      <c r="AE439" s="173"/>
      <c r="AF439" s="173"/>
      <c r="AG439" s="173"/>
      <c r="AH439" s="173"/>
      <c r="AI439" s="173"/>
      <c r="AJ439" s="173"/>
      <c r="AK439" s="173"/>
      <c r="AL439" s="173"/>
    </row>
    <row r="440" spans="1:38" ht="31.5" customHeight="1">
      <c r="A440" s="63"/>
      <c r="B440" s="60" t="s">
        <v>262</v>
      </c>
      <c r="C440" s="48">
        <f>C438</f>
        <v>10000</v>
      </c>
      <c r="D440" s="167"/>
      <c r="E440" s="173"/>
      <c r="F440" s="173"/>
      <c r="G440" s="173"/>
      <c r="H440" s="173"/>
      <c r="I440" s="104"/>
      <c r="J440" s="26"/>
      <c r="K440" s="173"/>
      <c r="L440" s="173"/>
      <c r="M440" s="173"/>
      <c r="N440" s="173"/>
      <c r="O440" s="173"/>
      <c r="P440" s="173"/>
      <c r="Q440" s="173"/>
      <c r="R440" s="173"/>
      <c r="S440" s="173"/>
      <c r="T440" s="173"/>
      <c r="U440" s="173"/>
      <c r="V440" s="173"/>
      <c r="W440" s="173"/>
      <c r="X440" s="173"/>
      <c r="Y440" s="173"/>
      <c r="Z440" s="173"/>
      <c r="AA440" s="173"/>
      <c r="AB440" s="173"/>
      <c r="AC440" s="173"/>
      <c r="AD440" s="173"/>
      <c r="AE440" s="173"/>
      <c r="AF440" s="173"/>
      <c r="AG440" s="173"/>
      <c r="AH440" s="173"/>
      <c r="AI440" s="173"/>
      <c r="AJ440" s="173"/>
      <c r="AK440" s="173"/>
      <c r="AL440" s="173"/>
    </row>
    <row r="441" spans="1:38" ht="31.5" customHeight="1">
      <c r="A441" s="63"/>
      <c r="B441" s="60" t="s">
        <v>264</v>
      </c>
      <c r="C441" s="48"/>
      <c r="D441" s="167"/>
      <c r="E441" s="173"/>
      <c r="F441" s="179"/>
      <c r="G441" s="179"/>
      <c r="H441" s="173"/>
      <c r="I441" s="67">
        <f>I438</f>
        <v>78210.04896</v>
      </c>
      <c r="J441" s="26"/>
      <c r="K441" s="173"/>
      <c r="L441" s="173"/>
      <c r="M441" s="173"/>
      <c r="N441" s="173"/>
      <c r="O441" s="173"/>
      <c r="P441" s="173"/>
      <c r="Q441" s="173"/>
      <c r="R441" s="173"/>
      <c r="S441" s="173"/>
      <c r="T441" s="173"/>
      <c r="U441" s="173"/>
      <c r="V441" s="173"/>
      <c r="W441" s="173"/>
      <c r="X441" s="173"/>
      <c r="Y441" s="173"/>
      <c r="Z441" s="173"/>
      <c r="AA441" s="173"/>
      <c r="AB441" s="173"/>
      <c r="AC441" s="173"/>
      <c r="AD441" s="173"/>
      <c r="AE441" s="173"/>
      <c r="AF441" s="173"/>
      <c r="AG441" s="173"/>
      <c r="AH441" s="173"/>
      <c r="AI441" s="173"/>
      <c r="AJ441" s="173"/>
      <c r="AK441" s="173"/>
      <c r="AL441" s="173"/>
    </row>
    <row r="442" spans="1:38" ht="129" customHeight="1">
      <c r="A442" s="59" t="s">
        <v>516</v>
      </c>
      <c r="B442" s="60" t="s">
        <v>475</v>
      </c>
      <c r="C442" s="48"/>
      <c r="D442" s="167"/>
      <c r="E442" s="173"/>
      <c r="F442" s="67">
        <v>59733.692690000003</v>
      </c>
      <c r="G442" s="72">
        <v>3.02</v>
      </c>
      <c r="H442" s="173"/>
      <c r="I442" s="92"/>
      <c r="J442" s="78"/>
      <c r="K442" s="173"/>
      <c r="L442" s="173"/>
      <c r="M442" s="173"/>
      <c r="N442" s="173"/>
      <c r="O442" s="173"/>
      <c r="P442" s="173"/>
      <c r="Q442" s="173"/>
      <c r="R442" s="173"/>
      <c r="S442" s="173"/>
      <c r="T442" s="173"/>
      <c r="U442" s="173"/>
      <c r="V442" s="173"/>
      <c r="W442" s="173"/>
      <c r="X442" s="173"/>
      <c r="Y442" s="173"/>
      <c r="Z442" s="173"/>
      <c r="AA442" s="173"/>
      <c r="AB442" s="173"/>
      <c r="AC442" s="173"/>
      <c r="AD442" s="173"/>
      <c r="AE442" s="173"/>
      <c r="AF442" s="173"/>
      <c r="AG442" s="173"/>
      <c r="AH442" s="173"/>
      <c r="AI442" s="173"/>
      <c r="AJ442" s="173"/>
      <c r="AK442" s="173"/>
      <c r="AL442" s="173"/>
    </row>
    <row r="443" spans="1:38" ht="31.5" customHeight="1">
      <c r="A443" s="63"/>
      <c r="B443" s="60" t="s">
        <v>261</v>
      </c>
      <c r="C443" s="48"/>
      <c r="D443" s="167"/>
      <c r="E443" s="173"/>
      <c r="F443" s="67"/>
      <c r="G443" s="26"/>
      <c r="H443" s="173"/>
      <c r="I443" s="67"/>
      <c r="J443" s="68"/>
      <c r="K443" s="173"/>
      <c r="L443" s="173"/>
      <c r="M443" s="173"/>
      <c r="N443" s="173"/>
      <c r="O443" s="173"/>
      <c r="P443" s="173"/>
      <c r="Q443" s="173"/>
      <c r="R443" s="173"/>
      <c r="S443" s="173"/>
      <c r="T443" s="173"/>
      <c r="U443" s="173"/>
      <c r="V443" s="173"/>
      <c r="W443" s="173"/>
      <c r="X443" s="173"/>
      <c r="Y443" s="173"/>
      <c r="Z443" s="173"/>
      <c r="AA443" s="173"/>
      <c r="AB443" s="173"/>
      <c r="AC443" s="173"/>
      <c r="AD443" s="173"/>
      <c r="AE443" s="173"/>
      <c r="AF443" s="173"/>
      <c r="AG443" s="173"/>
      <c r="AH443" s="173"/>
      <c r="AI443" s="173"/>
      <c r="AJ443" s="173"/>
      <c r="AK443" s="173"/>
      <c r="AL443" s="173"/>
    </row>
    <row r="444" spans="1:38" ht="31.5" customHeight="1">
      <c r="A444" s="64"/>
      <c r="B444" s="60" t="s">
        <v>262</v>
      </c>
      <c r="C444" s="48"/>
      <c r="D444" s="167"/>
      <c r="E444" s="173"/>
      <c r="F444" s="67">
        <f>F442</f>
        <v>59733.692690000003</v>
      </c>
      <c r="G444" s="26"/>
      <c r="H444" s="173"/>
      <c r="I444" s="67"/>
      <c r="J444" s="68"/>
      <c r="K444" s="173"/>
      <c r="L444" s="173"/>
      <c r="M444" s="173"/>
      <c r="N444" s="173"/>
      <c r="O444" s="173"/>
      <c r="P444" s="173"/>
      <c r="Q444" s="173"/>
      <c r="R444" s="173"/>
      <c r="S444" s="173"/>
      <c r="T444" s="173"/>
      <c r="U444" s="173"/>
      <c r="V444" s="173"/>
      <c r="W444" s="173"/>
      <c r="X444" s="173"/>
      <c r="Y444" s="173"/>
      <c r="Z444" s="173"/>
      <c r="AA444" s="173"/>
      <c r="AB444" s="173"/>
      <c r="AC444" s="173"/>
      <c r="AD444" s="173"/>
      <c r="AE444" s="173"/>
      <c r="AF444" s="173"/>
      <c r="AG444" s="173"/>
      <c r="AH444" s="173"/>
      <c r="AI444" s="173"/>
      <c r="AJ444" s="173"/>
      <c r="AK444" s="173"/>
      <c r="AL444" s="173"/>
    </row>
    <row r="445" spans="1:38" ht="31.5" customHeight="1">
      <c r="A445" s="64"/>
      <c r="B445" s="30" t="s">
        <v>148</v>
      </c>
      <c r="C445" s="48">
        <f>C438</f>
        <v>10000</v>
      </c>
      <c r="D445" s="167"/>
      <c r="E445" s="173"/>
      <c r="F445" s="188">
        <f>F442</f>
        <v>59733.692690000003</v>
      </c>
      <c r="G445" s="76">
        <f>G442</f>
        <v>3.02</v>
      </c>
      <c r="H445" s="173"/>
      <c r="I445" s="67">
        <f>I438</f>
        <v>78210.04896</v>
      </c>
      <c r="J445" s="78">
        <f>J438</f>
        <v>5.2</v>
      </c>
      <c r="K445" s="173"/>
      <c r="L445" s="173"/>
      <c r="M445" s="173"/>
      <c r="N445" s="173"/>
      <c r="O445" s="173"/>
      <c r="P445" s="173"/>
      <c r="Q445" s="173"/>
      <c r="R445" s="173"/>
      <c r="S445" s="173"/>
      <c r="T445" s="173"/>
      <c r="U445" s="173"/>
      <c r="V445" s="173"/>
      <c r="W445" s="173"/>
      <c r="X445" s="173"/>
      <c r="Y445" s="173"/>
      <c r="Z445" s="173"/>
      <c r="AA445" s="173"/>
      <c r="AB445" s="173"/>
      <c r="AC445" s="173"/>
      <c r="AD445" s="173"/>
      <c r="AE445" s="173"/>
      <c r="AF445" s="173"/>
      <c r="AG445" s="173"/>
      <c r="AH445" s="173"/>
      <c r="AI445" s="173"/>
      <c r="AJ445" s="173"/>
      <c r="AK445" s="173"/>
      <c r="AL445" s="173"/>
    </row>
    <row r="446" spans="1:38" ht="31.5" customHeight="1">
      <c r="A446" s="63" t="s">
        <v>422</v>
      </c>
      <c r="B446" s="218" t="s">
        <v>10</v>
      </c>
      <c r="C446" s="229"/>
      <c r="D446" s="229"/>
      <c r="E446" s="229"/>
      <c r="F446" s="229"/>
      <c r="G446" s="229"/>
      <c r="H446" s="229"/>
      <c r="I446" s="229"/>
      <c r="J446" s="229"/>
      <c r="K446" s="229"/>
      <c r="L446" s="229"/>
      <c r="M446" s="229"/>
      <c r="N446" s="229"/>
      <c r="O446" s="229"/>
      <c r="P446" s="229"/>
      <c r="Q446" s="229"/>
      <c r="R446" s="229"/>
      <c r="S446" s="229"/>
      <c r="T446" s="229"/>
      <c r="U446" s="229"/>
      <c r="V446" s="229"/>
      <c r="W446" s="229"/>
      <c r="X446" s="229"/>
      <c r="Y446" s="229"/>
      <c r="Z446" s="229"/>
      <c r="AA446" s="229"/>
      <c r="AB446" s="229"/>
      <c r="AC446" s="229"/>
      <c r="AD446" s="229"/>
      <c r="AE446" s="229"/>
      <c r="AF446" s="229"/>
      <c r="AG446" s="229"/>
      <c r="AH446" s="229"/>
      <c r="AI446" s="229"/>
      <c r="AJ446" s="229"/>
      <c r="AK446" s="229"/>
      <c r="AL446" s="230"/>
    </row>
    <row r="447" spans="1:38" ht="153" customHeight="1">
      <c r="A447" s="59" t="s">
        <v>423</v>
      </c>
      <c r="B447" s="30" t="s">
        <v>546</v>
      </c>
      <c r="C447" s="28"/>
      <c r="D447" s="167"/>
      <c r="E447" s="173"/>
      <c r="F447" s="188"/>
      <c r="G447" s="47"/>
      <c r="H447" s="173"/>
      <c r="I447" s="102"/>
      <c r="J447" s="85"/>
      <c r="K447" s="173"/>
      <c r="L447" s="189">
        <v>81000</v>
      </c>
      <c r="M447" s="211">
        <v>11.12</v>
      </c>
      <c r="N447" s="167"/>
      <c r="O447" s="173"/>
      <c r="P447" s="173"/>
      <c r="Q447" s="173"/>
      <c r="R447" s="173"/>
      <c r="S447" s="173"/>
      <c r="T447" s="173"/>
      <c r="U447" s="173"/>
      <c r="V447" s="173"/>
      <c r="W447" s="173"/>
      <c r="X447" s="173"/>
      <c r="Y447" s="173"/>
      <c r="Z447" s="173"/>
      <c r="AA447" s="173"/>
      <c r="AB447" s="173"/>
      <c r="AC447" s="173"/>
      <c r="AD447" s="173"/>
      <c r="AE447" s="173"/>
      <c r="AF447" s="173"/>
      <c r="AG447" s="173"/>
      <c r="AH447" s="173"/>
      <c r="AI447" s="173"/>
      <c r="AJ447" s="173"/>
      <c r="AK447" s="173"/>
      <c r="AL447" s="173"/>
    </row>
    <row r="448" spans="1:38" ht="31.5" customHeight="1">
      <c r="A448" s="63"/>
      <c r="B448" s="60" t="s">
        <v>261</v>
      </c>
      <c r="C448" s="28"/>
      <c r="D448" s="167"/>
      <c r="E448" s="173"/>
      <c r="F448" s="188"/>
      <c r="G448" s="47"/>
      <c r="H448" s="173"/>
      <c r="I448" s="102"/>
      <c r="J448" s="85"/>
      <c r="K448" s="173"/>
      <c r="L448" s="167"/>
      <c r="M448" s="167"/>
      <c r="N448" s="167"/>
      <c r="O448" s="173"/>
      <c r="P448" s="173"/>
      <c r="Q448" s="173"/>
      <c r="R448" s="173"/>
      <c r="S448" s="173"/>
      <c r="T448" s="173"/>
      <c r="U448" s="173"/>
      <c r="V448" s="173"/>
      <c r="W448" s="173"/>
      <c r="X448" s="173"/>
      <c r="Y448" s="173"/>
      <c r="Z448" s="173"/>
      <c r="AA448" s="173"/>
      <c r="AB448" s="173"/>
      <c r="AC448" s="173"/>
      <c r="AD448" s="173"/>
      <c r="AE448" s="173"/>
      <c r="AF448" s="173"/>
      <c r="AG448" s="173"/>
      <c r="AH448" s="173"/>
      <c r="AI448" s="173"/>
      <c r="AJ448" s="173"/>
      <c r="AK448" s="173"/>
      <c r="AL448" s="173"/>
    </row>
    <row r="449" spans="1:38" ht="31.5" customHeight="1">
      <c r="A449" s="63"/>
      <c r="B449" s="60" t="s">
        <v>264</v>
      </c>
      <c r="C449" s="28"/>
      <c r="D449" s="167"/>
      <c r="E449" s="173"/>
      <c r="F449" s="188"/>
      <c r="G449" s="47"/>
      <c r="H449" s="173"/>
      <c r="I449" s="102"/>
      <c r="J449" s="85"/>
      <c r="K449" s="173"/>
      <c r="L449" s="189">
        <f>L447</f>
        <v>81000</v>
      </c>
      <c r="M449" s="167"/>
      <c r="N449" s="167"/>
      <c r="O449" s="173"/>
      <c r="P449" s="173"/>
      <c r="Q449" s="173"/>
      <c r="R449" s="173"/>
      <c r="S449" s="173"/>
      <c r="T449" s="173"/>
      <c r="U449" s="173"/>
      <c r="V449" s="173"/>
      <c r="W449" s="173"/>
      <c r="X449" s="173"/>
      <c r="Y449" s="173"/>
      <c r="Z449" s="173"/>
      <c r="AA449" s="173"/>
      <c r="AB449" s="173"/>
      <c r="AC449" s="173"/>
      <c r="AD449" s="173"/>
      <c r="AE449" s="173"/>
      <c r="AF449" s="173"/>
      <c r="AG449" s="173"/>
      <c r="AH449" s="173"/>
      <c r="AI449" s="173"/>
      <c r="AJ449" s="173"/>
      <c r="AK449" s="173"/>
      <c r="AL449" s="173"/>
    </row>
    <row r="450" spans="1:38" ht="31.5" customHeight="1">
      <c r="A450" s="58"/>
      <c r="B450" s="30" t="s">
        <v>148</v>
      </c>
      <c r="C450" s="28"/>
      <c r="D450" s="167"/>
      <c r="E450" s="173"/>
      <c r="F450" s="188"/>
      <c r="G450" s="47"/>
      <c r="H450" s="173"/>
      <c r="I450" s="102"/>
      <c r="J450" s="85"/>
      <c r="K450" s="173"/>
      <c r="L450" s="189">
        <f>L447</f>
        <v>81000</v>
      </c>
      <c r="M450" s="167">
        <f>M447</f>
        <v>11.12</v>
      </c>
      <c r="N450" s="167"/>
      <c r="O450" s="173"/>
      <c r="P450" s="173"/>
      <c r="Q450" s="173"/>
      <c r="R450" s="173"/>
      <c r="S450" s="173"/>
      <c r="T450" s="173"/>
      <c r="U450" s="173"/>
      <c r="V450" s="173"/>
      <c r="W450" s="173"/>
      <c r="X450" s="173"/>
      <c r="Y450" s="173"/>
      <c r="Z450" s="173"/>
      <c r="AA450" s="173"/>
      <c r="AB450" s="173"/>
      <c r="AC450" s="173"/>
      <c r="AD450" s="173"/>
      <c r="AE450" s="173"/>
      <c r="AF450" s="173"/>
      <c r="AG450" s="173"/>
      <c r="AH450" s="173"/>
      <c r="AI450" s="173"/>
      <c r="AJ450" s="173"/>
      <c r="AK450" s="173"/>
      <c r="AL450" s="173"/>
    </row>
    <row r="451" spans="1:38" ht="30" customHeight="1">
      <c r="A451" s="59" t="s">
        <v>424</v>
      </c>
      <c r="B451" s="221" t="s">
        <v>383</v>
      </c>
      <c r="C451" s="232"/>
      <c r="D451" s="232"/>
      <c r="E451" s="232"/>
      <c r="F451" s="232"/>
      <c r="G451" s="232"/>
      <c r="H451" s="232"/>
      <c r="I451" s="232"/>
      <c r="J451" s="232"/>
      <c r="K451" s="232"/>
      <c r="L451" s="232"/>
      <c r="M451" s="232"/>
      <c r="N451" s="232"/>
      <c r="O451" s="232"/>
      <c r="P451" s="232"/>
      <c r="Q451" s="232"/>
      <c r="R451" s="232"/>
      <c r="S451" s="232"/>
      <c r="T451" s="232"/>
      <c r="U451" s="232"/>
      <c r="V451" s="232"/>
      <c r="W451" s="232"/>
      <c r="X451" s="232"/>
      <c r="Y451" s="232"/>
      <c r="Z451" s="232"/>
      <c r="AA451" s="232"/>
      <c r="AB451" s="232"/>
      <c r="AC451" s="232"/>
      <c r="AD451" s="232"/>
      <c r="AE451" s="232"/>
      <c r="AF451" s="232"/>
      <c r="AG451" s="232"/>
      <c r="AH451" s="232"/>
      <c r="AI451" s="232"/>
      <c r="AJ451" s="232"/>
      <c r="AK451" s="232"/>
      <c r="AL451" s="232"/>
    </row>
    <row r="452" spans="1:38" ht="122.25" customHeight="1">
      <c r="A452" s="59" t="s">
        <v>425</v>
      </c>
      <c r="B452" s="88" t="s">
        <v>389</v>
      </c>
      <c r="C452" s="26"/>
      <c r="D452" s="65"/>
      <c r="E452" s="26"/>
      <c r="F452" s="143">
        <f>F454</f>
        <v>46264.897080000002</v>
      </c>
      <c r="G452" s="72">
        <v>3.68</v>
      </c>
      <c r="H452" s="26"/>
      <c r="I452" s="26"/>
      <c r="J452" s="26"/>
      <c r="K452" s="26"/>
      <c r="L452" s="48"/>
      <c r="M452" s="26"/>
      <c r="N452" s="26"/>
      <c r="O452" s="48"/>
      <c r="P452" s="26"/>
      <c r="Q452" s="26"/>
      <c r="R452" s="48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  <c r="AL452" s="26"/>
    </row>
    <row r="453" spans="1:38" ht="23.25">
      <c r="A453" s="63"/>
      <c r="B453" s="66" t="s">
        <v>261</v>
      </c>
      <c r="C453" s="26"/>
      <c r="D453" s="65"/>
      <c r="E453" s="26"/>
      <c r="F453" s="67"/>
      <c r="G453" s="26"/>
      <c r="H453" s="26"/>
      <c r="I453" s="26"/>
      <c r="J453" s="26"/>
      <c r="K453" s="26"/>
      <c r="L453" s="48"/>
      <c r="M453" s="26"/>
      <c r="N453" s="26"/>
      <c r="O453" s="48"/>
      <c r="P453" s="26"/>
      <c r="Q453" s="26"/>
      <c r="R453" s="48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  <c r="AL453" s="26"/>
    </row>
    <row r="454" spans="1:38" ht="23.25">
      <c r="A454" s="64"/>
      <c r="B454" s="66" t="s">
        <v>262</v>
      </c>
      <c r="C454" s="26"/>
      <c r="D454" s="65"/>
      <c r="E454" s="26"/>
      <c r="F454" s="67">
        <v>46264.897080000002</v>
      </c>
      <c r="G454" s="26"/>
      <c r="H454" s="26"/>
      <c r="I454" s="26"/>
      <c r="J454" s="26"/>
      <c r="K454" s="26"/>
      <c r="L454" s="48"/>
      <c r="M454" s="26"/>
      <c r="N454" s="26"/>
      <c r="O454" s="48"/>
      <c r="P454" s="26"/>
      <c r="Q454" s="26"/>
      <c r="R454" s="48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  <c r="AL454" s="26"/>
    </row>
    <row r="455" spans="1:38" ht="23.25">
      <c r="A455" s="64"/>
      <c r="B455" s="30" t="s">
        <v>148</v>
      </c>
      <c r="C455" s="79">
        <f>C452</f>
        <v>0</v>
      </c>
      <c r="D455" s="79">
        <f>D422+D423+D427+D428+D429+D430+D431+D451</f>
        <v>0</v>
      </c>
      <c r="E455" s="79">
        <f>E422+E423+E427+E428+E429+E430+E431+E451</f>
        <v>0</v>
      </c>
      <c r="F455" s="92">
        <f>F452</f>
        <v>46264.897080000002</v>
      </c>
      <c r="G455" s="76">
        <f>G452</f>
        <v>3.68</v>
      </c>
      <c r="H455" s="76">
        <f t="shared" ref="H455:Z455" si="35">H422+H423+H427+H428+H429+H430+H431+H451</f>
        <v>0</v>
      </c>
      <c r="I455" s="79">
        <f t="shared" si="35"/>
        <v>0</v>
      </c>
      <c r="J455" s="79">
        <f t="shared" si="35"/>
        <v>0</v>
      </c>
      <c r="K455" s="79">
        <f t="shared" si="35"/>
        <v>0</v>
      </c>
      <c r="L455" s="80"/>
      <c r="M455" s="79"/>
      <c r="N455" s="76">
        <f t="shared" si="35"/>
        <v>0</v>
      </c>
      <c r="O455" s="80">
        <f t="shared" si="35"/>
        <v>0</v>
      </c>
      <c r="P455" s="79">
        <f t="shared" si="35"/>
        <v>0</v>
      </c>
      <c r="Q455" s="79">
        <f t="shared" si="35"/>
        <v>0</v>
      </c>
      <c r="R455" s="80">
        <f t="shared" si="35"/>
        <v>0</v>
      </c>
      <c r="S455" s="79">
        <f t="shared" si="35"/>
        <v>0</v>
      </c>
      <c r="T455" s="78">
        <f t="shared" si="35"/>
        <v>0</v>
      </c>
      <c r="U455" s="79">
        <f t="shared" si="35"/>
        <v>0</v>
      </c>
      <c r="V455" s="79">
        <f t="shared" si="35"/>
        <v>0</v>
      </c>
      <c r="W455" s="79">
        <f t="shared" si="35"/>
        <v>0</v>
      </c>
      <c r="X455" s="80">
        <f t="shared" si="35"/>
        <v>0</v>
      </c>
      <c r="Y455" s="78">
        <f t="shared" si="35"/>
        <v>0</v>
      </c>
      <c r="Z455" s="79">
        <f t="shared" si="35"/>
        <v>0</v>
      </c>
      <c r="AA455" s="79"/>
      <c r="AB455" s="79"/>
      <c r="AC455" s="79"/>
      <c r="AD455" s="79"/>
      <c r="AE455" s="79"/>
      <c r="AF455" s="78"/>
      <c r="AG455" s="79"/>
      <c r="AH455" s="79"/>
      <c r="AI455" s="79"/>
      <c r="AJ455" s="79"/>
      <c r="AK455" s="78"/>
      <c r="AL455" s="79"/>
    </row>
    <row r="456" spans="1:38" ht="31.5" customHeight="1">
      <c r="A456" s="59" t="s">
        <v>426</v>
      </c>
      <c r="B456" s="221" t="s">
        <v>13</v>
      </c>
      <c r="C456" s="232"/>
      <c r="D456" s="232"/>
      <c r="E456" s="232"/>
      <c r="F456" s="232"/>
      <c r="G456" s="232"/>
      <c r="H456" s="232"/>
      <c r="I456" s="232"/>
      <c r="J456" s="232"/>
      <c r="K456" s="232"/>
      <c r="L456" s="232"/>
      <c r="M456" s="232"/>
      <c r="N456" s="232"/>
      <c r="O456" s="232"/>
      <c r="P456" s="232"/>
      <c r="Q456" s="232"/>
      <c r="R456" s="232"/>
      <c r="S456" s="232"/>
      <c r="T456" s="232"/>
      <c r="U456" s="232"/>
      <c r="V456" s="232"/>
      <c r="W456" s="232"/>
      <c r="X456" s="232"/>
      <c r="Y456" s="232"/>
      <c r="Z456" s="232"/>
      <c r="AA456" s="232"/>
      <c r="AB456" s="232"/>
      <c r="AC456" s="232"/>
      <c r="AD456" s="232"/>
      <c r="AE456" s="232"/>
      <c r="AF456" s="232"/>
      <c r="AG456" s="232"/>
      <c r="AH456" s="232"/>
      <c r="AI456" s="232"/>
      <c r="AJ456" s="232"/>
      <c r="AK456" s="232"/>
      <c r="AL456" s="232"/>
    </row>
    <row r="457" spans="1:38" ht="133.5" customHeight="1">
      <c r="A457" s="215" t="s">
        <v>427</v>
      </c>
      <c r="B457" s="174" t="s">
        <v>565</v>
      </c>
      <c r="C457" s="107">
        <v>163802.4123</v>
      </c>
      <c r="D457" s="23">
        <v>7</v>
      </c>
      <c r="E457" s="23"/>
      <c r="F457" s="23"/>
      <c r="G457" s="33"/>
      <c r="H457" s="24"/>
      <c r="I457" s="28"/>
      <c r="J457" s="23"/>
      <c r="K457" s="23"/>
      <c r="L457" s="28"/>
      <c r="M457" s="23"/>
      <c r="N457" s="23"/>
      <c r="O457" s="28"/>
      <c r="P457" s="23"/>
      <c r="Q457" s="23"/>
      <c r="R457" s="28"/>
      <c r="S457" s="33"/>
      <c r="T457" s="23"/>
      <c r="U457" s="23"/>
      <c r="V457" s="23"/>
      <c r="W457" s="23"/>
      <c r="X457" s="28"/>
      <c r="Y457" s="23"/>
      <c r="Z457" s="23"/>
      <c r="AA457" s="23"/>
      <c r="AB457" s="23"/>
      <c r="AC457" s="23"/>
      <c r="AD457" s="23"/>
      <c r="AE457" s="33"/>
      <c r="AF457" s="23"/>
      <c r="AG457" s="23"/>
      <c r="AH457" s="23"/>
      <c r="AI457" s="23"/>
      <c r="AJ457" s="23"/>
      <c r="AK457" s="23"/>
      <c r="AL457" s="23"/>
    </row>
    <row r="458" spans="1:38" ht="23.25" hidden="1">
      <c r="A458" s="216"/>
      <c r="B458" s="30"/>
      <c r="C458" s="107"/>
      <c r="D458" s="26"/>
      <c r="E458" s="26"/>
      <c r="F458" s="26"/>
      <c r="G458" s="65"/>
      <c r="H458" s="23"/>
      <c r="I458" s="48"/>
      <c r="J458" s="26"/>
      <c r="K458" s="26"/>
      <c r="L458" s="48"/>
      <c r="M458" s="26"/>
      <c r="N458" s="26"/>
      <c r="O458" s="48"/>
      <c r="P458" s="26"/>
      <c r="Q458" s="26"/>
      <c r="R458" s="48"/>
      <c r="S458" s="65"/>
      <c r="T458" s="26"/>
      <c r="U458" s="26"/>
      <c r="V458" s="26"/>
      <c r="W458" s="26"/>
      <c r="X458" s="48"/>
      <c r="Y458" s="26"/>
      <c r="Z458" s="26"/>
      <c r="AA458" s="26"/>
      <c r="AB458" s="26"/>
      <c r="AC458" s="26"/>
      <c r="AD458" s="26"/>
      <c r="AE458" s="65"/>
      <c r="AF458" s="26"/>
      <c r="AG458" s="26"/>
      <c r="AH458" s="26"/>
      <c r="AI458" s="26"/>
      <c r="AJ458" s="26"/>
      <c r="AK458" s="26"/>
      <c r="AL458" s="26"/>
    </row>
    <row r="459" spans="1:38" ht="23.25">
      <c r="A459" s="216"/>
      <c r="B459" s="66" t="s">
        <v>261</v>
      </c>
      <c r="C459" s="107"/>
      <c r="D459" s="26"/>
      <c r="E459" s="26"/>
      <c r="F459" s="26"/>
      <c r="G459" s="65"/>
      <c r="H459" s="26"/>
      <c r="I459" s="48"/>
      <c r="J459" s="26"/>
      <c r="K459" s="26"/>
      <c r="L459" s="48"/>
      <c r="M459" s="26"/>
      <c r="N459" s="26"/>
      <c r="O459" s="48"/>
      <c r="P459" s="26"/>
      <c r="Q459" s="26"/>
      <c r="R459" s="48"/>
      <c r="S459" s="65"/>
      <c r="T459" s="26"/>
      <c r="U459" s="26"/>
      <c r="V459" s="26"/>
      <c r="W459" s="26"/>
      <c r="X459" s="48"/>
      <c r="Y459" s="26"/>
      <c r="Z459" s="26"/>
      <c r="AA459" s="26"/>
      <c r="AB459" s="26"/>
      <c r="AC459" s="26"/>
      <c r="AD459" s="26"/>
      <c r="AE459" s="65"/>
      <c r="AF459" s="26"/>
      <c r="AG459" s="26"/>
      <c r="AH459" s="26"/>
      <c r="AI459" s="26"/>
      <c r="AJ459" s="26"/>
      <c r="AK459" s="26"/>
      <c r="AL459" s="26"/>
    </row>
    <row r="460" spans="1:38" ht="23.25">
      <c r="A460" s="217"/>
      <c r="B460" s="66" t="s">
        <v>262</v>
      </c>
      <c r="C460" s="107">
        <f>C457</f>
        <v>163802.4123</v>
      </c>
      <c r="D460" s="26"/>
      <c r="E460" s="26"/>
      <c r="F460" s="26"/>
      <c r="G460" s="65"/>
      <c r="H460" s="26"/>
      <c r="I460" s="48"/>
      <c r="J460" s="26"/>
      <c r="K460" s="26"/>
      <c r="L460" s="48"/>
      <c r="M460" s="26"/>
      <c r="N460" s="26"/>
      <c r="O460" s="48"/>
      <c r="P460" s="26"/>
      <c r="Q460" s="26"/>
      <c r="R460" s="48"/>
      <c r="S460" s="65"/>
      <c r="T460" s="26"/>
      <c r="U460" s="26"/>
      <c r="V460" s="26"/>
      <c r="W460" s="26"/>
      <c r="X460" s="48"/>
      <c r="Y460" s="26"/>
      <c r="Z460" s="26"/>
      <c r="AA460" s="26"/>
      <c r="AB460" s="26"/>
      <c r="AC460" s="26"/>
      <c r="AD460" s="26"/>
      <c r="AE460" s="65"/>
      <c r="AF460" s="26"/>
      <c r="AG460" s="26"/>
      <c r="AH460" s="26"/>
      <c r="AI460" s="26"/>
      <c r="AJ460" s="26"/>
      <c r="AK460" s="26"/>
      <c r="AL460" s="26"/>
    </row>
    <row r="461" spans="1:38" ht="23.25">
      <c r="A461" s="158"/>
      <c r="B461" s="30" t="s">
        <v>148</v>
      </c>
      <c r="C461" s="103">
        <f>C457</f>
        <v>163802.4123</v>
      </c>
      <c r="D461" s="79">
        <f>D457</f>
        <v>7</v>
      </c>
      <c r="E461" s="79"/>
      <c r="F461" s="79">
        <f t="shared" ref="F461:AL461" si="36">F457</f>
        <v>0</v>
      </c>
      <c r="G461" s="79">
        <f t="shared" si="36"/>
        <v>0</v>
      </c>
      <c r="H461" s="79">
        <f t="shared" si="36"/>
        <v>0</v>
      </c>
      <c r="I461" s="79">
        <f t="shared" si="36"/>
        <v>0</v>
      </c>
      <c r="J461" s="79">
        <f t="shared" si="36"/>
        <v>0</v>
      </c>
      <c r="K461" s="79">
        <f t="shared" si="36"/>
        <v>0</v>
      </c>
      <c r="L461" s="79">
        <f t="shared" si="36"/>
        <v>0</v>
      </c>
      <c r="M461" s="79">
        <f t="shared" si="36"/>
        <v>0</v>
      </c>
      <c r="N461" s="79">
        <f t="shared" si="36"/>
        <v>0</v>
      </c>
      <c r="O461" s="79">
        <f t="shared" si="36"/>
        <v>0</v>
      </c>
      <c r="P461" s="79">
        <f t="shared" si="36"/>
        <v>0</v>
      </c>
      <c r="Q461" s="79">
        <f t="shared" si="36"/>
        <v>0</v>
      </c>
      <c r="R461" s="79">
        <f t="shared" si="36"/>
        <v>0</v>
      </c>
      <c r="S461" s="79">
        <f t="shared" si="36"/>
        <v>0</v>
      </c>
      <c r="T461" s="79">
        <f t="shared" si="36"/>
        <v>0</v>
      </c>
      <c r="U461" s="79">
        <f t="shared" si="36"/>
        <v>0</v>
      </c>
      <c r="V461" s="79">
        <f t="shared" si="36"/>
        <v>0</v>
      </c>
      <c r="W461" s="79">
        <f t="shared" si="36"/>
        <v>0</v>
      </c>
      <c r="X461" s="79">
        <f t="shared" si="36"/>
        <v>0</v>
      </c>
      <c r="Y461" s="79">
        <f t="shared" si="36"/>
        <v>0</v>
      </c>
      <c r="Z461" s="79">
        <f t="shared" si="36"/>
        <v>0</v>
      </c>
      <c r="AA461" s="79">
        <f t="shared" si="36"/>
        <v>0</v>
      </c>
      <c r="AB461" s="79">
        <f t="shared" si="36"/>
        <v>0</v>
      </c>
      <c r="AC461" s="79">
        <f t="shared" si="36"/>
        <v>0</v>
      </c>
      <c r="AD461" s="79">
        <f t="shared" si="36"/>
        <v>0</v>
      </c>
      <c r="AE461" s="79">
        <f t="shared" si="36"/>
        <v>0</v>
      </c>
      <c r="AF461" s="79">
        <f t="shared" si="36"/>
        <v>0</v>
      </c>
      <c r="AG461" s="79">
        <f t="shared" si="36"/>
        <v>0</v>
      </c>
      <c r="AH461" s="79">
        <f t="shared" si="36"/>
        <v>0</v>
      </c>
      <c r="AI461" s="79">
        <f t="shared" si="36"/>
        <v>0</v>
      </c>
      <c r="AJ461" s="79">
        <f t="shared" si="36"/>
        <v>0</v>
      </c>
      <c r="AK461" s="79">
        <f t="shared" si="36"/>
        <v>0</v>
      </c>
      <c r="AL461" s="79">
        <f t="shared" si="36"/>
        <v>0</v>
      </c>
    </row>
    <row r="462" spans="1:38" ht="32.450000000000003" customHeight="1">
      <c r="A462" s="59" t="s">
        <v>428</v>
      </c>
      <c r="B462" s="221" t="s">
        <v>14</v>
      </c>
      <c r="C462" s="222"/>
      <c r="D462" s="222"/>
      <c r="E462" s="222"/>
      <c r="F462" s="222"/>
      <c r="G462" s="222"/>
      <c r="H462" s="222"/>
      <c r="I462" s="222"/>
      <c r="J462" s="222"/>
      <c r="K462" s="222"/>
      <c r="L462" s="222"/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22"/>
      <c r="Z462" s="222"/>
      <c r="AA462" s="222"/>
      <c r="AB462" s="222"/>
      <c r="AC462" s="222"/>
      <c r="AD462" s="222"/>
      <c r="AE462" s="222"/>
      <c r="AF462" s="222"/>
      <c r="AG462" s="222"/>
      <c r="AH462" s="222"/>
      <c r="AI462" s="222"/>
      <c r="AJ462" s="222"/>
      <c r="AK462" s="222"/>
      <c r="AL462" s="223"/>
    </row>
    <row r="463" spans="1:38" ht="150.75" customHeight="1">
      <c r="A463" s="215" t="s">
        <v>429</v>
      </c>
      <c r="B463" s="175" t="s">
        <v>390</v>
      </c>
      <c r="C463" s="67">
        <v>135181.54100999999</v>
      </c>
      <c r="D463" s="23">
        <v>6.1749999999999998</v>
      </c>
      <c r="E463" s="23"/>
      <c r="F463" s="23"/>
      <c r="G463" s="33"/>
      <c r="H463" s="24"/>
      <c r="I463" s="23"/>
      <c r="J463" s="23"/>
      <c r="K463" s="23"/>
      <c r="L463" s="28"/>
      <c r="M463" s="23"/>
      <c r="N463" s="23"/>
      <c r="O463" s="23"/>
      <c r="P463" s="23"/>
      <c r="Q463" s="23"/>
      <c r="R463" s="28"/>
      <c r="S463" s="33"/>
      <c r="T463" s="23"/>
      <c r="U463" s="23"/>
      <c r="V463" s="23"/>
      <c r="W463" s="23"/>
      <c r="X463" s="28"/>
      <c r="Y463" s="23"/>
      <c r="Z463" s="23"/>
      <c r="AA463" s="23"/>
      <c r="AB463" s="23"/>
      <c r="AC463" s="23"/>
      <c r="AD463" s="23"/>
      <c r="AE463" s="33"/>
      <c r="AF463" s="23"/>
      <c r="AG463" s="23"/>
      <c r="AH463" s="23"/>
      <c r="AI463" s="23"/>
      <c r="AJ463" s="23"/>
      <c r="AK463" s="23"/>
      <c r="AL463" s="23"/>
    </row>
    <row r="464" spans="1:38" ht="23.25">
      <c r="A464" s="216"/>
      <c r="B464" s="66" t="s">
        <v>261</v>
      </c>
      <c r="C464" s="67"/>
      <c r="D464" s="23"/>
      <c r="E464" s="23"/>
      <c r="F464" s="23"/>
      <c r="G464" s="33"/>
      <c r="H464" s="24"/>
      <c r="I464" s="23"/>
      <c r="J464" s="23"/>
      <c r="K464" s="23"/>
      <c r="L464" s="28"/>
      <c r="M464" s="23"/>
      <c r="N464" s="23"/>
      <c r="O464" s="23"/>
      <c r="P464" s="23"/>
      <c r="Q464" s="23"/>
      <c r="R464" s="28"/>
      <c r="S464" s="33"/>
      <c r="T464" s="23"/>
      <c r="U464" s="23"/>
      <c r="V464" s="23"/>
      <c r="W464" s="23"/>
      <c r="X464" s="28"/>
      <c r="Y464" s="23"/>
      <c r="Z464" s="23"/>
      <c r="AA464" s="23"/>
      <c r="AB464" s="23"/>
      <c r="AC464" s="23"/>
      <c r="AD464" s="23"/>
      <c r="AE464" s="33"/>
      <c r="AF464" s="23"/>
      <c r="AG464" s="23"/>
      <c r="AH464" s="23"/>
      <c r="AI464" s="23"/>
      <c r="AJ464" s="23"/>
      <c r="AK464" s="23"/>
      <c r="AL464" s="23"/>
    </row>
    <row r="465" spans="1:38" ht="30.75" customHeight="1">
      <c r="A465" s="216"/>
      <c r="B465" s="66" t="s">
        <v>262</v>
      </c>
      <c r="C465" s="67">
        <f>C463</f>
        <v>135181.54100999999</v>
      </c>
      <c r="D465" s="23"/>
      <c r="E465" s="23"/>
      <c r="F465" s="23"/>
      <c r="G465" s="33"/>
      <c r="H465" s="24"/>
      <c r="I465" s="23"/>
      <c r="J465" s="23"/>
      <c r="K465" s="23"/>
      <c r="L465" s="28"/>
      <c r="M465" s="23"/>
      <c r="N465" s="23"/>
      <c r="O465" s="23"/>
      <c r="P465" s="23"/>
      <c r="Q465" s="23"/>
      <c r="R465" s="28"/>
      <c r="S465" s="33"/>
      <c r="T465" s="23"/>
      <c r="U465" s="23"/>
      <c r="V465" s="23"/>
      <c r="W465" s="23"/>
      <c r="X465" s="28"/>
      <c r="Y465" s="23"/>
      <c r="Z465" s="23"/>
      <c r="AA465" s="23"/>
      <c r="AB465" s="23"/>
      <c r="AC465" s="23"/>
      <c r="AD465" s="23"/>
      <c r="AE465" s="33"/>
      <c r="AF465" s="23"/>
      <c r="AG465" s="23"/>
      <c r="AH465" s="23"/>
      <c r="AI465" s="23"/>
      <c r="AJ465" s="23"/>
      <c r="AK465" s="23"/>
      <c r="AL465" s="23"/>
    </row>
    <row r="466" spans="1:38" ht="99.75" customHeight="1">
      <c r="A466" s="215" t="s">
        <v>430</v>
      </c>
      <c r="B466" s="174" t="s">
        <v>391</v>
      </c>
      <c r="C466" s="48"/>
      <c r="D466" s="26"/>
      <c r="E466" s="26"/>
      <c r="F466" s="67">
        <v>54837.876660000002</v>
      </c>
      <c r="G466" s="26">
        <v>4.3</v>
      </c>
      <c r="H466" s="26"/>
      <c r="I466" s="26"/>
      <c r="J466" s="26"/>
      <c r="K466" s="26"/>
      <c r="L466" s="48"/>
      <c r="M466" s="26"/>
      <c r="N466" s="26"/>
      <c r="O466" s="26"/>
      <c r="P466" s="26"/>
      <c r="Q466" s="26"/>
      <c r="R466" s="48"/>
      <c r="S466" s="26"/>
      <c r="T466" s="26"/>
      <c r="U466" s="26"/>
      <c r="V466" s="26"/>
      <c r="W466" s="26"/>
      <c r="X466" s="48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  <c r="AL466" s="26"/>
    </row>
    <row r="467" spans="1:38" ht="23.25">
      <c r="A467" s="216"/>
      <c r="B467" s="66" t="s">
        <v>261</v>
      </c>
      <c r="C467" s="48"/>
      <c r="D467" s="26"/>
      <c r="E467" s="26"/>
      <c r="F467" s="67"/>
      <c r="G467" s="26"/>
      <c r="H467" s="26"/>
      <c r="I467" s="26"/>
      <c r="J467" s="26"/>
      <c r="K467" s="26"/>
      <c r="L467" s="48"/>
      <c r="M467" s="26"/>
      <c r="N467" s="26"/>
      <c r="O467" s="26"/>
      <c r="P467" s="26"/>
      <c r="Q467" s="26"/>
      <c r="R467" s="48"/>
      <c r="S467" s="26"/>
      <c r="T467" s="26"/>
      <c r="U467" s="26"/>
      <c r="V467" s="26"/>
      <c r="W467" s="26"/>
      <c r="X467" s="48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  <c r="AL467" s="26"/>
    </row>
    <row r="468" spans="1:38" ht="23.25">
      <c r="A468" s="217"/>
      <c r="B468" s="66" t="s">
        <v>262</v>
      </c>
      <c r="C468" s="48"/>
      <c r="D468" s="26"/>
      <c r="E468" s="26"/>
      <c r="F468" s="67">
        <f>F466</f>
        <v>54837.876660000002</v>
      </c>
      <c r="G468" s="26"/>
      <c r="H468" s="26"/>
      <c r="I468" s="26"/>
      <c r="J468" s="26"/>
      <c r="K468" s="26"/>
      <c r="L468" s="48"/>
      <c r="M468" s="26"/>
      <c r="N468" s="26"/>
      <c r="O468" s="26"/>
      <c r="P468" s="26"/>
      <c r="Q468" s="26"/>
      <c r="R468" s="48"/>
      <c r="S468" s="26"/>
      <c r="T468" s="26"/>
      <c r="U468" s="26"/>
      <c r="V468" s="26"/>
      <c r="W468" s="26"/>
      <c r="X468" s="48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  <c r="AL468" s="26"/>
    </row>
    <row r="469" spans="1:38" ht="97.5" customHeight="1">
      <c r="A469" s="215" t="s">
        <v>431</v>
      </c>
      <c r="B469" s="174" t="s">
        <v>478</v>
      </c>
      <c r="C469" s="48"/>
      <c r="D469" s="26"/>
      <c r="E469" s="26"/>
      <c r="F469" s="67">
        <v>35112.405449999998</v>
      </c>
      <c r="G469" s="26">
        <v>6</v>
      </c>
      <c r="H469" s="26"/>
      <c r="I469" s="26"/>
      <c r="J469" s="26"/>
      <c r="K469" s="26"/>
      <c r="L469" s="48"/>
      <c r="M469" s="26"/>
      <c r="N469" s="26"/>
      <c r="O469" s="26"/>
      <c r="P469" s="26"/>
      <c r="Q469" s="26"/>
      <c r="R469" s="48"/>
      <c r="S469" s="26"/>
      <c r="T469" s="26"/>
      <c r="U469" s="26"/>
      <c r="V469" s="26"/>
      <c r="W469" s="26"/>
      <c r="X469" s="48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  <c r="AL469" s="26"/>
    </row>
    <row r="470" spans="1:38" ht="23.25">
      <c r="A470" s="216"/>
      <c r="B470" s="66" t="s">
        <v>261</v>
      </c>
      <c r="C470" s="48"/>
      <c r="D470" s="26"/>
      <c r="E470" s="26"/>
      <c r="F470" s="67"/>
      <c r="G470" s="26"/>
      <c r="H470" s="26"/>
      <c r="I470" s="26"/>
      <c r="J470" s="26"/>
      <c r="K470" s="26"/>
      <c r="L470" s="48"/>
      <c r="M470" s="26"/>
      <c r="N470" s="26"/>
      <c r="O470" s="26"/>
      <c r="P470" s="26"/>
      <c r="Q470" s="26"/>
      <c r="R470" s="48"/>
      <c r="S470" s="26"/>
      <c r="T470" s="26"/>
      <c r="U470" s="26"/>
      <c r="V470" s="26"/>
      <c r="W470" s="26"/>
      <c r="X470" s="48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  <c r="AL470" s="26"/>
    </row>
    <row r="471" spans="1:38" ht="23.25">
      <c r="A471" s="217"/>
      <c r="B471" s="66" t="s">
        <v>262</v>
      </c>
      <c r="C471" s="48"/>
      <c r="D471" s="26"/>
      <c r="E471" s="26"/>
      <c r="F471" s="67">
        <f>F469</f>
        <v>35112.405449999998</v>
      </c>
      <c r="G471" s="26"/>
      <c r="H471" s="26"/>
      <c r="I471" s="26"/>
      <c r="J471" s="26"/>
      <c r="K471" s="26"/>
      <c r="L471" s="48"/>
      <c r="M471" s="26"/>
      <c r="N471" s="26"/>
      <c r="O471" s="26"/>
      <c r="P471" s="26"/>
      <c r="Q471" s="26"/>
      <c r="R471" s="48"/>
      <c r="S471" s="26"/>
      <c r="T471" s="26"/>
      <c r="U471" s="26"/>
      <c r="V471" s="26"/>
      <c r="W471" s="26"/>
      <c r="X471" s="48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  <c r="AL471" s="26"/>
    </row>
    <row r="472" spans="1:38" ht="23.25">
      <c r="A472" s="64"/>
      <c r="B472" s="30" t="s">
        <v>148</v>
      </c>
      <c r="C472" s="92">
        <f t="shared" ref="C472:AL472" si="37">C463+C466+C469</f>
        <v>135181.54100999999</v>
      </c>
      <c r="D472" s="77">
        <f t="shared" si="37"/>
        <v>6.1749999999999998</v>
      </c>
      <c r="E472" s="77">
        <f t="shared" si="37"/>
        <v>0</v>
      </c>
      <c r="F472" s="92">
        <f>F463+F466+F469</f>
        <v>89950.28211</v>
      </c>
      <c r="G472" s="98">
        <f t="shared" si="37"/>
        <v>10.3</v>
      </c>
      <c r="H472" s="77">
        <f t="shared" si="37"/>
        <v>0</v>
      </c>
      <c r="I472" s="77">
        <f t="shared" si="37"/>
        <v>0</v>
      </c>
      <c r="J472" s="77">
        <f t="shared" si="37"/>
        <v>0</v>
      </c>
      <c r="K472" s="77">
        <f t="shared" si="37"/>
        <v>0</v>
      </c>
      <c r="L472" s="77">
        <f t="shared" si="37"/>
        <v>0</v>
      </c>
      <c r="M472" s="77">
        <f t="shared" si="37"/>
        <v>0</v>
      </c>
      <c r="N472" s="77">
        <f t="shared" si="37"/>
        <v>0</v>
      </c>
      <c r="O472" s="77">
        <f t="shared" si="37"/>
        <v>0</v>
      </c>
      <c r="P472" s="77">
        <f t="shared" si="37"/>
        <v>0</v>
      </c>
      <c r="Q472" s="77">
        <f t="shared" si="37"/>
        <v>0</v>
      </c>
      <c r="R472" s="80">
        <f t="shared" si="37"/>
        <v>0</v>
      </c>
      <c r="S472" s="80">
        <f t="shared" si="37"/>
        <v>0</v>
      </c>
      <c r="T472" s="77">
        <f t="shared" si="37"/>
        <v>0</v>
      </c>
      <c r="U472" s="77">
        <f t="shared" si="37"/>
        <v>0</v>
      </c>
      <c r="V472" s="77">
        <f t="shared" si="37"/>
        <v>0</v>
      </c>
      <c r="W472" s="77">
        <f t="shared" si="37"/>
        <v>0</v>
      </c>
      <c r="X472" s="77">
        <f t="shared" si="37"/>
        <v>0</v>
      </c>
      <c r="Y472" s="77">
        <f t="shared" si="37"/>
        <v>0</v>
      </c>
      <c r="Z472" s="77">
        <f t="shared" si="37"/>
        <v>0</v>
      </c>
      <c r="AA472" s="77">
        <f t="shared" si="37"/>
        <v>0</v>
      </c>
      <c r="AB472" s="77">
        <f t="shared" si="37"/>
        <v>0</v>
      </c>
      <c r="AC472" s="77">
        <f t="shared" si="37"/>
        <v>0</v>
      </c>
      <c r="AD472" s="77">
        <f t="shared" si="37"/>
        <v>0</v>
      </c>
      <c r="AE472" s="77">
        <f t="shared" si="37"/>
        <v>0</v>
      </c>
      <c r="AF472" s="77">
        <f t="shared" si="37"/>
        <v>0</v>
      </c>
      <c r="AG472" s="77">
        <f t="shared" si="37"/>
        <v>0</v>
      </c>
      <c r="AH472" s="77">
        <f t="shared" si="37"/>
        <v>0</v>
      </c>
      <c r="AI472" s="77">
        <f t="shared" si="37"/>
        <v>0</v>
      </c>
      <c r="AJ472" s="77">
        <f t="shared" si="37"/>
        <v>0</v>
      </c>
      <c r="AK472" s="77">
        <f t="shared" si="37"/>
        <v>0</v>
      </c>
      <c r="AL472" s="77">
        <f t="shared" si="37"/>
        <v>0</v>
      </c>
    </row>
    <row r="473" spans="1:38" ht="23.25">
      <c r="A473" s="63" t="s">
        <v>432</v>
      </c>
      <c r="B473" s="218" t="s">
        <v>457</v>
      </c>
      <c r="C473" s="219"/>
      <c r="D473" s="219"/>
      <c r="E473" s="219"/>
      <c r="F473" s="219"/>
      <c r="G473" s="219"/>
      <c r="H473" s="219"/>
      <c r="I473" s="219"/>
      <c r="J473" s="219"/>
      <c r="K473" s="219"/>
      <c r="L473" s="219"/>
      <c r="M473" s="219"/>
      <c r="N473" s="219"/>
      <c r="O473" s="219"/>
      <c r="P473" s="219"/>
      <c r="Q473" s="219"/>
      <c r="R473" s="219"/>
      <c r="S473" s="219"/>
      <c r="T473" s="219"/>
      <c r="U473" s="219"/>
      <c r="V473" s="219"/>
      <c r="W473" s="219"/>
      <c r="X473" s="219"/>
      <c r="Y473" s="219"/>
      <c r="Z473" s="219"/>
      <c r="AA473" s="219"/>
      <c r="AB473" s="219"/>
      <c r="AC473" s="219"/>
      <c r="AD473" s="219"/>
      <c r="AE473" s="219"/>
      <c r="AF473" s="219"/>
      <c r="AG473" s="219"/>
      <c r="AH473" s="219"/>
      <c r="AI473" s="219"/>
      <c r="AJ473" s="219"/>
      <c r="AK473" s="219"/>
      <c r="AL473" s="220"/>
    </row>
    <row r="474" spans="1:38" ht="69.75">
      <c r="A474" s="59" t="s">
        <v>433</v>
      </c>
      <c r="B474" s="171" t="s">
        <v>479</v>
      </c>
      <c r="C474" s="81"/>
      <c r="D474" s="168"/>
      <c r="E474" s="168"/>
      <c r="F474" s="81"/>
      <c r="G474" s="140"/>
      <c r="H474" s="168"/>
      <c r="I474" s="102">
        <f>307194.64014+43750</f>
        <v>350944.64013999997</v>
      </c>
      <c r="J474" s="23">
        <v>10</v>
      </c>
      <c r="K474" s="168"/>
      <c r="L474" s="168"/>
      <c r="M474" s="168"/>
      <c r="N474" s="168"/>
      <c r="O474" s="168"/>
      <c r="P474" s="168"/>
      <c r="Q474" s="168"/>
      <c r="R474" s="84"/>
      <c r="S474" s="84"/>
      <c r="T474" s="168"/>
      <c r="U474" s="168"/>
      <c r="V474" s="168"/>
      <c r="W474" s="168"/>
      <c r="X474" s="168"/>
      <c r="Y474" s="168"/>
      <c r="Z474" s="168"/>
      <c r="AA474" s="168"/>
      <c r="AB474" s="168"/>
      <c r="AC474" s="168"/>
      <c r="AD474" s="168"/>
      <c r="AE474" s="168"/>
      <c r="AF474" s="168"/>
      <c r="AG474" s="168"/>
      <c r="AH474" s="168"/>
      <c r="AI474" s="168"/>
      <c r="AJ474" s="168"/>
      <c r="AK474" s="168"/>
      <c r="AL474" s="168"/>
    </row>
    <row r="475" spans="1:38" ht="23.25">
      <c r="A475" s="63"/>
      <c r="B475" s="66" t="s">
        <v>261</v>
      </c>
      <c r="C475" s="81"/>
      <c r="D475" s="168"/>
      <c r="E475" s="168"/>
      <c r="F475" s="81"/>
      <c r="G475" s="140"/>
      <c r="H475" s="168"/>
      <c r="I475" s="81"/>
      <c r="J475" s="168"/>
      <c r="K475" s="168"/>
      <c r="L475" s="168"/>
      <c r="M475" s="168"/>
      <c r="N475" s="168"/>
      <c r="O475" s="168"/>
      <c r="P475" s="168"/>
      <c r="Q475" s="168"/>
      <c r="R475" s="84"/>
      <c r="S475" s="84"/>
      <c r="T475" s="168"/>
      <c r="U475" s="168"/>
      <c r="V475" s="168"/>
      <c r="W475" s="168"/>
      <c r="X475" s="168"/>
      <c r="Y475" s="168"/>
      <c r="Z475" s="168"/>
      <c r="AA475" s="168"/>
      <c r="AB475" s="168"/>
      <c r="AC475" s="168"/>
      <c r="AD475" s="168"/>
      <c r="AE475" s="168"/>
      <c r="AF475" s="168"/>
      <c r="AG475" s="168"/>
      <c r="AH475" s="168"/>
      <c r="AI475" s="168"/>
      <c r="AJ475" s="168"/>
      <c r="AK475" s="168"/>
      <c r="AL475" s="168"/>
    </row>
    <row r="476" spans="1:38" ht="29.25" customHeight="1">
      <c r="A476" s="63"/>
      <c r="B476" s="66" t="s">
        <v>262</v>
      </c>
      <c r="C476" s="81"/>
      <c r="D476" s="168"/>
      <c r="E476" s="168"/>
      <c r="F476" s="81"/>
      <c r="G476" s="140"/>
      <c r="H476" s="168"/>
      <c r="I476" s="81"/>
      <c r="J476" s="168"/>
      <c r="K476" s="168"/>
      <c r="L476" s="168"/>
      <c r="M476" s="168"/>
      <c r="N476" s="168"/>
      <c r="O476" s="168"/>
      <c r="P476" s="168"/>
      <c r="Q476" s="168"/>
      <c r="R476" s="84"/>
      <c r="S476" s="84"/>
      <c r="T476" s="168"/>
      <c r="U476" s="168"/>
      <c r="V476" s="168"/>
      <c r="W476" s="168"/>
      <c r="X476" s="168"/>
      <c r="Y476" s="168"/>
      <c r="Z476" s="168"/>
      <c r="AA476" s="168"/>
      <c r="AB476" s="168"/>
      <c r="AC476" s="168"/>
      <c r="AD476" s="168"/>
      <c r="AE476" s="168"/>
      <c r="AF476" s="168"/>
      <c r="AG476" s="168"/>
      <c r="AH476" s="168"/>
      <c r="AI476" s="168"/>
      <c r="AJ476" s="168"/>
      <c r="AK476" s="168"/>
      <c r="AL476" s="168"/>
    </row>
    <row r="477" spans="1:38" ht="29.25" customHeight="1">
      <c r="A477" s="64"/>
      <c r="B477" s="30" t="s">
        <v>264</v>
      </c>
      <c r="C477" s="81"/>
      <c r="D477" s="168"/>
      <c r="E477" s="168"/>
      <c r="F477" s="81"/>
      <c r="G477" s="140"/>
      <c r="H477" s="168"/>
      <c r="I477" s="81">
        <f>I474</f>
        <v>350944.64013999997</v>
      </c>
      <c r="J477" s="168"/>
      <c r="K477" s="168"/>
      <c r="L477" s="168"/>
      <c r="M477" s="168"/>
      <c r="N477" s="168"/>
      <c r="O477" s="168"/>
      <c r="P477" s="168"/>
      <c r="Q477" s="168"/>
      <c r="R477" s="84"/>
      <c r="S477" s="84"/>
      <c r="T477" s="168"/>
      <c r="U477" s="168"/>
      <c r="V477" s="168"/>
      <c r="W477" s="168"/>
      <c r="X477" s="168"/>
      <c r="Y477" s="168"/>
      <c r="Z477" s="168"/>
      <c r="AA477" s="168"/>
      <c r="AB477" s="168"/>
      <c r="AC477" s="168"/>
      <c r="AD477" s="168"/>
      <c r="AE477" s="168"/>
      <c r="AF477" s="168"/>
      <c r="AG477" s="168"/>
      <c r="AH477" s="168"/>
      <c r="AI477" s="168"/>
      <c r="AJ477" s="168"/>
      <c r="AK477" s="168"/>
      <c r="AL477" s="168"/>
    </row>
    <row r="478" spans="1:38" ht="29.25" customHeight="1">
      <c r="A478" s="64"/>
      <c r="B478" s="30" t="s">
        <v>148</v>
      </c>
      <c r="C478" s="81"/>
      <c r="D478" s="168"/>
      <c r="E478" s="168"/>
      <c r="F478" s="81"/>
      <c r="G478" s="140"/>
      <c r="H478" s="168"/>
      <c r="I478" s="81">
        <f>I474</f>
        <v>350944.64013999997</v>
      </c>
      <c r="J478" s="84">
        <v>10</v>
      </c>
      <c r="K478" s="168"/>
      <c r="L478" s="168"/>
      <c r="M478" s="168"/>
      <c r="N478" s="168"/>
      <c r="O478" s="168"/>
      <c r="P478" s="168"/>
      <c r="Q478" s="168"/>
      <c r="R478" s="84"/>
      <c r="S478" s="84"/>
      <c r="T478" s="168"/>
      <c r="U478" s="168"/>
      <c r="V478" s="168"/>
      <c r="W478" s="168"/>
      <c r="X478" s="168"/>
      <c r="Y478" s="168"/>
      <c r="Z478" s="168"/>
      <c r="AA478" s="168"/>
      <c r="AB478" s="168"/>
      <c r="AC478" s="168"/>
      <c r="AD478" s="168"/>
      <c r="AE478" s="168"/>
      <c r="AF478" s="168"/>
      <c r="AG478" s="168"/>
      <c r="AH478" s="168"/>
      <c r="AI478" s="168"/>
      <c r="AJ478" s="168"/>
      <c r="AK478" s="168"/>
      <c r="AL478" s="168"/>
    </row>
    <row r="479" spans="1:38" ht="23.25">
      <c r="A479" s="58" t="s">
        <v>434</v>
      </c>
      <c r="B479" s="221" t="s">
        <v>384</v>
      </c>
      <c r="C479" s="222"/>
      <c r="D479" s="222"/>
      <c r="E479" s="222"/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22"/>
      <c r="Z479" s="222"/>
      <c r="AA479" s="222"/>
      <c r="AB479" s="222"/>
      <c r="AC479" s="222"/>
      <c r="AD479" s="222"/>
      <c r="AE479" s="222"/>
      <c r="AF479" s="222"/>
      <c r="AG479" s="222"/>
      <c r="AH479" s="222"/>
      <c r="AI479" s="222"/>
      <c r="AJ479" s="222"/>
      <c r="AK479" s="222"/>
      <c r="AL479" s="223"/>
    </row>
    <row r="480" spans="1:38" ht="97.5" customHeight="1">
      <c r="A480" s="215" t="s">
        <v>435</v>
      </c>
      <c r="B480" s="30" t="s">
        <v>588</v>
      </c>
      <c r="C480" s="26"/>
      <c r="D480" s="26"/>
      <c r="E480" s="26"/>
      <c r="F480" s="67">
        <v>30919.757740000001</v>
      </c>
      <c r="G480" s="70">
        <v>3.1579999999999999</v>
      </c>
      <c r="H480" s="25"/>
      <c r="I480" s="23"/>
      <c r="J480" s="26"/>
      <c r="K480" s="26"/>
      <c r="L480" s="48"/>
      <c r="M480" s="26"/>
      <c r="N480" s="26"/>
      <c r="O480" s="26"/>
      <c r="P480" s="26"/>
      <c r="Q480" s="26"/>
      <c r="R480" s="48"/>
      <c r="S480" s="26"/>
      <c r="T480" s="26"/>
      <c r="U480" s="26"/>
      <c r="V480" s="26"/>
      <c r="W480" s="26"/>
      <c r="X480" s="48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  <c r="AL480" s="26"/>
    </row>
    <row r="481" spans="1:38" ht="23.25">
      <c r="A481" s="216"/>
      <c r="B481" s="30" t="s">
        <v>261</v>
      </c>
      <c r="C481" s="26"/>
      <c r="D481" s="26"/>
      <c r="E481" s="26"/>
      <c r="F481" s="67"/>
      <c r="G481" s="65"/>
      <c r="H481" s="25"/>
      <c r="I481" s="23"/>
      <c r="J481" s="26"/>
      <c r="K481" s="26"/>
      <c r="L481" s="48"/>
      <c r="M481" s="26"/>
      <c r="N481" s="26"/>
      <c r="O481" s="26"/>
      <c r="P481" s="26"/>
      <c r="Q481" s="26"/>
      <c r="R481" s="48"/>
      <c r="S481" s="26"/>
      <c r="T481" s="26"/>
      <c r="U481" s="26"/>
      <c r="V481" s="26"/>
      <c r="W481" s="26"/>
      <c r="X481" s="48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  <c r="AL481" s="26"/>
    </row>
    <row r="482" spans="1:38" ht="23.25">
      <c r="A482" s="216"/>
      <c r="B482" s="30" t="s">
        <v>264</v>
      </c>
      <c r="C482" s="26"/>
      <c r="D482" s="26"/>
      <c r="E482" s="26"/>
      <c r="F482" s="67">
        <f>F480</f>
        <v>30919.757740000001</v>
      </c>
      <c r="G482" s="65"/>
      <c r="H482" s="25"/>
      <c r="I482" s="23"/>
      <c r="J482" s="26"/>
      <c r="K482" s="26"/>
      <c r="L482" s="48"/>
      <c r="M482" s="26"/>
      <c r="N482" s="26"/>
      <c r="O482" s="26"/>
      <c r="P482" s="26"/>
      <c r="Q482" s="26"/>
      <c r="R482" s="48"/>
      <c r="S482" s="26"/>
      <c r="T482" s="26"/>
      <c r="U482" s="26"/>
      <c r="V482" s="26"/>
      <c r="W482" s="26"/>
      <c r="X482" s="48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  <c r="AL482" s="26"/>
    </row>
    <row r="483" spans="1:38" ht="149.25" customHeight="1">
      <c r="A483" s="59" t="s">
        <v>436</v>
      </c>
      <c r="B483" s="96" t="s">
        <v>547</v>
      </c>
      <c r="C483" s="97"/>
      <c r="D483" s="26"/>
      <c r="E483" s="26"/>
      <c r="F483" s="67"/>
      <c r="G483" s="65"/>
      <c r="H483" s="26"/>
      <c r="I483" s="26"/>
      <c r="J483" s="26"/>
      <c r="K483" s="26"/>
      <c r="L483" s="48">
        <f>L485</f>
        <v>50000</v>
      </c>
      <c r="M483" s="26">
        <v>5.2770000000000001</v>
      </c>
      <c r="N483" s="26"/>
      <c r="O483" s="26"/>
      <c r="P483" s="26"/>
      <c r="Q483" s="26"/>
      <c r="R483" s="48"/>
      <c r="S483" s="26"/>
      <c r="T483" s="26"/>
      <c r="U483" s="26"/>
      <c r="V483" s="26"/>
      <c r="W483" s="26"/>
      <c r="X483" s="48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  <c r="AL483" s="26"/>
    </row>
    <row r="484" spans="1:38" ht="23.25">
      <c r="A484" s="63"/>
      <c r="B484" s="66" t="s">
        <v>261</v>
      </c>
      <c r="C484" s="97"/>
      <c r="D484" s="26"/>
      <c r="E484" s="26"/>
      <c r="F484" s="67"/>
      <c r="G484" s="65"/>
      <c r="H484" s="26"/>
      <c r="I484" s="26"/>
      <c r="J484" s="26"/>
      <c r="K484" s="26"/>
      <c r="L484" s="48"/>
      <c r="M484" s="26"/>
      <c r="N484" s="26"/>
      <c r="O484" s="26"/>
      <c r="P484" s="26"/>
      <c r="Q484" s="26"/>
      <c r="R484" s="48"/>
      <c r="S484" s="26"/>
      <c r="T484" s="26"/>
      <c r="U484" s="26"/>
      <c r="V484" s="26"/>
      <c r="W484" s="26"/>
      <c r="X484" s="48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  <c r="AL484" s="26"/>
    </row>
    <row r="485" spans="1:38" ht="23.25">
      <c r="A485" s="63"/>
      <c r="B485" s="66" t="s">
        <v>264</v>
      </c>
      <c r="C485" s="97"/>
      <c r="D485" s="26"/>
      <c r="E485" s="26"/>
      <c r="F485" s="67"/>
      <c r="G485" s="65"/>
      <c r="H485" s="26"/>
      <c r="I485" s="26"/>
      <c r="J485" s="26"/>
      <c r="K485" s="26"/>
      <c r="L485" s="48">
        <v>50000</v>
      </c>
      <c r="M485" s="26"/>
      <c r="N485" s="26"/>
      <c r="O485" s="26"/>
      <c r="P485" s="26"/>
      <c r="Q485" s="26"/>
      <c r="R485" s="48"/>
      <c r="S485" s="26"/>
      <c r="T485" s="26"/>
      <c r="U485" s="26"/>
      <c r="V485" s="26"/>
      <c r="W485" s="26"/>
      <c r="X485" s="48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  <c r="AL485" s="26"/>
    </row>
    <row r="486" spans="1:38" ht="110.25" customHeight="1">
      <c r="A486" s="59" t="s">
        <v>460</v>
      </c>
      <c r="B486" s="96" t="s">
        <v>589</v>
      </c>
      <c r="C486" s="97"/>
      <c r="D486" s="26"/>
      <c r="E486" s="26"/>
      <c r="F486" s="48">
        <f>300+1000</f>
        <v>1300</v>
      </c>
      <c r="G486" s="65"/>
      <c r="H486" s="26"/>
      <c r="I486" s="26"/>
      <c r="J486" s="26"/>
      <c r="K486" s="26"/>
      <c r="L486" s="61">
        <v>7474.1809999999996</v>
      </c>
      <c r="M486" s="26">
        <v>1.2769999999999999</v>
      </c>
      <c r="N486" s="26"/>
      <c r="O486" s="26"/>
      <c r="P486" s="26"/>
      <c r="Q486" s="26"/>
      <c r="R486" s="48"/>
      <c r="S486" s="26"/>
      <c r="T486" s="26"/>
      <c r="U486" s="26"/>
      <c r="V486" s="26"/>
      <c r="W486" s="26"/>
      <c r="X486" s="48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  <c r="AL486" s="26"/>
    </row>
    <row r="487" spans="1:38" ht="23.25">
      <c r="A487" s="63"/>
      <c r="B487" s="96" t="s">
        <v>261</v>
      </c>
      <c r="C487" s="97"/>
      <c r="D487" s="26"/>
      <c r="E487" s="26"/>
      <c r="F487" s="48"/>
      <c r="G487" s="65"/>
      <c r="H487" s="26"/>
      <c r="I487" s="26"/>
      <c r="J487" s="26"/>
      <c r="K487" s="26"/>
      <c r="L487" s="48"/>
      <c r="M487" s="26"/>
      <c r="N487" s="26"/>
      <c r="O487" s="26"/>
      <c r="P487" s="26"/>
      <c r="Q487" s="26"/>
      <c r="R487" s="48"/>
      <c r="S487" s="26"/>
      <c r="T487" s="26"/>
      <c r="U487" s="26"/>
      <c r="V487" s="26"/>
      <c r="W487" s="26"/>
      <c r="X487" s="48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  <c r="AL487" s="26"/>
    </row>
    <row r="488" spans="1:38" ht="23.25">
      <c r="A488" s="63"/>
      <c r="B488" s="96" t="s">
        <v>262</v>
      </c>
      <c r="C488" s="97"/>
      <c r="D488" s="26"/>
      <c r="E488" s="26"/>
      <c r="F488" s="48">
        <f>F486</f>
        <v>1300</v>
      </c>
      <c r="G488" s="65"/>
      <c r="H488" s="26"/>
      <c r="I488" s="26"/>
      <c r="J488" s="26"/>
      <c r="K488" s="26"/>
      <c r="L488" s="48"/>
      <c r="M488" s="26"/>
      <c r="N488" s="26"/>
      <c r="O488" s="26"/>
      <c r="P488" s="26"/>
      <c r="Q488" s="26"/>
      <c r="R488" s="48"/>
      <c r="S488" s="26"/>
      <c r="T488" s="26"/>
      <c r="U488" s="26"/>
      <c r="V488" s="26"/>
      <c r="W488" s="26"/>
      <c r="X488" s="48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  <c r="AL488" s="26"/>
    </row>
    <row r="489" spans="1:38" ht="23.25">
      <c r="A489" s="63"/>
      <c r="B489" s="96" t="s">
        <v>264</v>
      </c>
      <c r="C489" s="97"/>
      <c r="D489" s="26"/>
      <c r="E489" s="26"/>
      <c r="F489" s="48"/>
      <c r="G489" s="65"/>
      <c r="H489" s="26"/>
      <c r="I489" s="26"/>
      <c r="J489" s="26"/>
      <c r="K489" s="26"/>
      <c r="L489" s="61">
        <f>L486</f>
        <v>7474.1809999999996</v>
      </c>
      <c r="M489" s="26"/>
      <c r="N489" s="26"/>
      <c r="O489" s="26"/>
      <c r="P489" s="26"/>
      <c r="Q489" s="26"/>
      <c r="R489" s="48"/>
      <c r="S489" s="26"/>
      <c r="T489" s="26"/>
      <c r="U489" s="26"/>
      <c r="V489" s="26"/>
      <c r="W489" s="26"/>
      <c r="X489" s="48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  <c r="AL489" s="26"/>
    </row>
    <row r="490" spans="1:38" ht="96" customHeight="1">
      <c r="A490" s="59" t="s">
        <v>517</v>
      </c>
      <c r="B490" s="96" t="s">
        <v>590</v>
      </c>
      <c r="C490" s="97"/>
      <c r="D490" s="26"/>
      <c r="E490" s="26"/>
      <c r="F490" s="48">
        <f>1000+2000</f>
        <v>3000</v>
      </c>
      <c r="G490" s="65"/>
      <c r="H490" s="26"/>
      <c r="I490" s="26"/>
      <c r="J490" s="26"/>
      <c r="K490" s="26"/>
      <c r="L490" s="61">
        <v>37198.953999999998</v>
      </c>
      <c r="M490" s="26">
        <v>5.2370000000000001</v>
      </c>
      <c r="N490" s="26"/>
      <c r="O490" s="26"/>
      <c r="P490" s="26"/>
      <c r="Q490" s="26"/>
      <c r="R490" s="48"/>
      <c r="S490" s="26"/>
      <c r="T490" s="26"/>
      <c r="U490" s="26"/>
      <c r="V490" s="26"/>
      <c r="W490" s="26"/>
      <c r="X490" s="48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  <c r="AL490" s="26"/>
    </row>
    <row r="491" spans="1:38" ht="23.25">
      <c r="A491" s="63"/>
      <c r="B491" s="66" t="s">
        <v>261</v>
      </c>
      <c r="C491" s="97"/>
      <c r="D491" s="26"/>
      <c r="E491" s="26"/>
      <c r="F491" s="48"/>
      <c r="G491" s="65"/>
      <c r="H491" s="26"/>
      <c r="I491" s="26"/>
      <c r="J491" s="26"/>
      <c r="K491" s="26"/>
      <c r="L491" s="48"/>
      <c r="M491" s="26"/>
      <c r="N491" s="26"/>
      <c r="O491" s="26"/>
      <c r="P491" s="26"/>
      <c r="Q491" s="26"/>
      <c r="R491" s="48"/>
      <c r="S491" s="26"/>
      <c r="T491" s="26"/>
      <c r="U491" s="26"/>
      <c r="V491" s="26"/>
      <c r="W491" s="26"/>
      <c r="X491" s="48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  <c r="AL491" s="26"/>
    </row>
    <row r="492" spans="1:38" ht="23.25">
      <c r="A492" s="63"/>
      <c r="B492" s="66" t="s">
        <v>262</v>
      </c>
      <c r="C492" s="97"/>
      <c r="D492" s="26"/>
      <c r="E492" s="26"/>
      <c r="F492" s="48">
        <f>F490</f>
        <v>3000</v>
      </c>
      <c r="G492" s="65"/>
      <c r="H492" s="26"/>
      <c r="I492" s="26"/>
      <c r="J492" s="26"/>
      <c r="K492" s="26"/>
      <c r="L492" s="48"/>
      <c r="M492" s="26"/>
      <c r="N492" s="26"/>
      <c r="O492" s="26"/>
      <c r="P492" s="26"/>
      <c r="Q492" s="26"/>
      <c r="R492" s="48"/>
      <c r="S492" s="26"/>
      <c r="T492" s="26"/>
      <c r="U492" s="26"/>
      <c r="V492" s="26"/>
      <c r="W492" s="26"/>
      <c r="X492" s="48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  <c r="AL492" s="26"/>
    </row>
    <row r="493" spans="1:38" ht="23.25">
      <c r="A493" s="64"/>
      <c r="B493" s="66" t="s">
        <v>264</v>
      </c>
      <c r="C493" s="97"/>
      <c r="D493" s="26"/>
      <c r="E493" s="26"/>
      <c r="F493" s="48"/>
      <c r="G493" s="65"/>
      <c r="H493" s="26"/>
      <c r="I493" s="26"/>
      <c r="J493" s="26"/>
      <c r="K493" s="26"/>
      <c r="L493" s="61">
        <f>L490</f>
        <v>37198.953999999998</v>
      </c>
      <c r="M493" s="26"/>
      <c r="N493" s="26"/>
      <c r="O493" s="26"/>
      <c r="P493" s="26"/>
      <c r="Q493" s="26"/>
      <c r="R493" s="48"/>
      <c r="S493" s="26"/>
      <c r="T493" s="26"/>
      <c r="U493" s="26"/>
      <c r="V493" s="26"/>
      <c r="W493" s="26"/>
      <c r="X493" s="48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  <c r="AL493" s="26"/>
    </row>
    <row r="494" spans="1:38" ht="169.5" customHeight="1">
      <c r="A494" s="63" t="s">
        <v>461</v>
      </c>
      <c r="B494" s="96" t="s">
        <v>548</v>
      </c>
      <c r="C494" s="97"/>
      <c r="D494" s="26"/>
      <c r="E494" s="26"/>
      <c r="F494" s="48"/>
      <c r="G494" s="65"/>
      <c r="H494" s="26"/>
      <c r="I494" s="26"/>
      <c r="J494" s="26"/>
      <c r="K494" s="26"/>
      <c r="L494" s="48">
        <v>18000</v>
      </c>
      <c r="M494" s="26">
        <v>2.15</v>
      </c>
      <c r="N494" s="26"/>
      <c r="O494" s="26"/>
      <c r="P494" s="26"/>
      <c r="Q494" s="26"/>
      <c r="R494" s="48"/>
      <c r="S494" s="26"/>
      <c r="T494" s="26"/>
      <c r="U494" s="26"/>
      <c r="V494" s="26"/>
      <c r="W494" s="26"/>
      <c r="X494" s="48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  <c r="AL494" s="26"/>
    </row>
    <row r="495" spans="1:38" ht="23.25">
      <c r="A495" s="63"/>
      <c r="B495" s="96" t="s">
        <v>261</v>
      </c>
      <c r="C495" s="97"/>
      <c r="D495" s="26"/>
      <c r="E495" s="26"/>
      <c r="F495" s="48"/>
      <c r="G495" s="65"/>
      <c r="H495" s="26"/>
      <c r="I495" s="26"/>
      <c r="J495" s="26"/>
      <c r="K495" s="26"/>
      <c r="L495" s="48"/>
      <c r="M495" s="26"/>
      <c r="N495" s="26"/>
      <c r="O495" s="26"/>
      <c r="P495" s="26"/>
      <c r="Q495" s="26"/>
      <c r="R495" s="48"/>
      <c r="S495" s="26"/>
      <c r="T495" s="26"/>
      <c r="U495" s="26"/>
      <c r="V495" s="26"/>
      <c r="W495" s="26"/>
      <c r="X495" s="48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  <c r="AL495" s="26"/>
    </row>
    <row r="496" spans="1:38" ht="23.25">
      <c r="A496" s="63"/>
      <c r="B496" s="96" t="s">
        <v>264</v>
      </c>
      <c r="C496" s="97"/>
      <c r="D496" s="26"/>
      <c r="E496" s="26"/>
      <c r="F496" s="48"/>
      <c r="G496" s="65"/>
      <c r="H496" s="26"/>
      <c r="I496" s="26"/>
      <c r="J496" s="26"/>
      <c r="K496" s="26"/>
      <c r="L496" s="48">
        <f>L494</f>
        <v>18000</v>
      </c>
      <c r="M496" s="26"/>
      <c r="N496" s="26"/>
      <c r="O496" s="26"/>
      <c r="P496" s="26"/>
      <c r="Q496" s="26"/>
      <c r="R496" s="48"/>
      <c r="S496" s="26"/>
      <c r="T496" s="26"/>
      <c r="U496" s="26"/>
      <c r="V496" s="26"/>
      <c r="W496" s="26"/>
      <c r="X496" s="48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  <c r="AL496" s="26"/>
    </row>
    <row r="497" spans="1:38" ht="173.25" customHeight="1">
      <c r="A497" s="59" t="s">
        <v>518</v>
      </c>
      <c r="B497" s="96" t="s">
        <v>542</v>
      </c>
      <c r="C497" s="97"/>
      <c r="D497" s="26"/>
      <c r="E497" s="26"/>
      <c r="F497" s="48"/>
      <c r="G497" s="65"/>
      <c r="H497" s="26"/>
      <c r="I497" s="26"/>
      <c r="J497" s="26"/>
      <c r="K497" s="26"/>
      <c r="L497" s="48">
        <v>10000</v>
      </c>
      <c r="M497" s="26">
        <v>1.208</v>
      </c>
      <c r="N497" s="26"/>
      <c r="O497" s="26"/>
      <c r="P497" s="26"/>
      <c r="Q497" s="26"/>
      <c r="R497" s="48"/>
      <c r="S497" s="26"/>
      <c r="T497" s="26"/>
      <c r="U497" s="26"/>
      <c r="V497" s="26"/>
      <c r="W497" s="26"/>
      <c r="X497" s="48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  <c r="AL497" s="26"/>
    </row>
    <row r="498" spans="1:38" ht="23.25">
      <c r="A498" s="63"/>
      <c r="B498" s="96" t="s">
        <v>261</v>
      </c>
      <c r="C498" s="97"/>
      <c r="D498" s="26"/>
      <c r="E498" s="26"/>
      <c r="F498" s="48"/>
      <c r="G498" s="65"/>
      <c r="H498" s="26"/>
      <c r="I498" s="26"/>
      <c r="J498" s="26"/>
      <c r="K498" s="26"/>
      <c r="L498" s="48"/>
      <c r="M498" s="26"/>
      <c r="N498" s="26"/>
      <c r="O498" s="26"/>
      <c r="P498" s="26"/>
      <c r="Q498" s="26"/>
      <c r="R498" s="48"/>
      <c r="S498" s="26"/>
      <c r="T498" s="26"/>
      <c r="U498" s="26"/>
      <c r="V498" s="26"/>
      <c r="W498" s="26"/>
      <c r="X498" s="48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  <c r="AL498" s="26"/>
    </row>
    <row r="499" spans="1:38" ht="23.25">
      <c r="A499" s="64"/>
      <c r="B499" s="96" t="s">
        <v>264</v>
      </c>
      <c r="C499" s="97"/>
      <c r="D499" s="26"/>
      <c r="E499" s="26"/>
      <c r="F499" s="48"/>
      <c r="G499" s="65"/>
      <c r="H499" s="26"/>
      <c r="I499" s="26"/>
      <c r="J499" s="26"/>
      <c r="K499" s="26"/>
      <c r="L499" s="48">
        <f>L497</f>
        <v>10000</v>
      </c>
      <c r="M499" s="26"/>
      <c r="N499" s="26"/>
      <c r="O499" s="26"/>
      <c r="P499" s="26"/>
      <c r="Q499" s="26"/>
      <c r="R499" s="48"/>
      <c r="S499" s="26"/>
      <c r="T499" s="26"/>
      <c r="U499" s="26"/>
      <c r="V499" s="26"/>
      <c r="W499" s="26"/>
      <c r="X499" s="48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  <c r="AL499" s="26"/>
    </row>
    <row r="500" spans="1:38" ht="23.25">
      <c r="A500" s="64"/>
      <c r="B500" s="30" t="s">
        <v>148</v>
      </c>
      <c r="C500" s="80"/>
      <c r="D500" s="78"/>
      <c r="E500" s="79">
        <f>E480</f>
        <v>0</v>
      </c>
      <c r="F500" s="92">
        <f>F480+F490+F486</f>
        <v>35219.757740000001</v>
      </c>
      <c r="G500" s="91">
        <f>G480</f>
        <v>3.1579999999999999</v>
      </c>
      <c r="H500" s="79">
        <f>H480</f>
        <v>0</v>
      </c>
      <c r="I500" s="80"/>
      <c r="J500" s="78"/>
      <c r="K500" s="79">
        <f>K480</f>
        <v>0</v>
      </c>
      <c r="L500" s="197">
        <f>L490+L486+L483+L494+L497</f>
        <v>122673.13499999999</v>
      </c>
      <c r="M500" s="196">
        <f>M490+M486+M483+M494+M497</f>
        <v>15.149000000000001</v>
      </c>
      <c r="N500" s="79">
        <f t="shared" ref="N500:AL500" si="38">N480</f>
        <v>0</v>
      </c>
      <c r="O500" s="79">
        <f t="shared" si="38"/>
        <v>0</v>
      </c>
      <c r="P500" s="79">
        <f t="shared" si="38"/>
        <v>0</v>
      </c>
      <c r="Q500" s="79">
        <f t="shared" si="38"/>
        <v>0</v>
      </c>
      <c r="R500" s="79">
        <f t="shared" si="38"/>
        <v>0</v>
      </c>
      <c r="S500" s="79">
        <f t="shared" si="38"/>
        <v>0</v>
      </c>
      <c r="T500" s="79">
        <f t="shared" si="38"/>
        <v>0</v>
      </c>
      <c r="U500" s="79">
        <f t="shared" si="38"/>
        <v>0</v>
      </c>
      <c r="V500" s="79">
        <f t="shared" si="38"/>
        <v>0</v>
      </c>
      <c r="W500" s="79">
        <f t="shared" si="38"/>
        <v>0</v>
      </c>
      <c r="X500" s="79">
        <f t="shared" si="38"/>
        <v>0</v>
      </c>
      <c r="Y500" s="79">
        <f t="shared" si="38"/>
        <v>0</v>
      </c>
      <c r="Z500" s="79">
        <f t="shared" si="38"/>
        <v>0</v>
      </c>
      <c r="AA500" s="79">
        <f t="shared" si="38"/>
        <v>0</v>
      </c>
      <c r="AB500" s="79">
        <f t="shared" si="38"/>
        <v>0</v>
      </c>
      <c r="AC500" s="79">
        <f t="shared" si="38"/>
        <v>0</v>
      </c>
      <c r="AD500" s="79">
        <f t="shared" si="38"/>
        <v>0</v>
      </c>
      <c r="AE500" s="79">
        <f t="shared" si="38"/>
        <v>0</v>
      </c>
      <c r="AF500" s="79">
        <f t="shared" si="38"/>
        <v>0</v>
      </c>
      <c r="AG500" s="79">
        <f t="shared" si="38"/>
        <v>0</v>
      </c>
      <c r="AH500" s="79">
        <f t="shared" si="38"/>
        <v>0</v>
      </c>
      <c r="AI500" s="79">
        <f t="shared" si="38"/>
        <v>0</v>
      </c>
      <c r="AJ500" s="79">
        <f t="shared" si="38"/>
        <v>0</v>
      </c>
      <c r="AK500" s="79">
        <f t="shared" si="38"/>
        <v>0</v>
      </c>
      <c r="AL500" s="79">
        <f t="shared" si="38"/>
        <v>0</v>
      </c>
    </row>
    <row r="501" spans="1:38" ht="25.9" customHeight="1">
      <c r="A501" s="58" t="s">
        <v>437</v>
      </c>
      <c r="B501" s="221" t="s">
        <v>385</v>
      </c>
      <c r="C501" s="222"/>
      <c r="D501" s="222"/>
      <c r="E501" s="222"/>
      <c r="F501" s="222"/>
      <c r="G501" s="222"/>
      <c r="H501" s="222"/>
      <c r="I501" s="222"/>
      <c r="J501" s="222"/>
      <c r="K501" s="222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22"/>
      <c r="Z501" s="222"/>
      <c r="AA501" s="222"/>
      <c r="AB501" s="222"/>
      <c r="AC501" s="222"/>
      <c r="AD501" s="222"/>
      <c r="AE501" s="222"/>
      <c r="AF501" s="222"/>
      <c r="AG501" s="222"/>
      <c r="AH501" s="222"/>
      <c r="AI501" s="222"/>
      <c r="AJ501" s="222"/>
      <c r="AK501" s="222"/>
      <c r="AL501" s="223"/>
    </row>
    <row r="502" spans="1:38" ht="23.25">
      <c r="A502" s="216" t="s">
        <v>519</v>
      </c>
      <c r="B502" s="176" t="s">
        <v>392</v>
      </c>
      <c r="C502" s="142">
        <v>57810.735000000001</v>
      </c>
      <c r="D502" s="26">
        <v>4</v>
      </c>
      <c r="E502" s="26"/>
      <c r="F502" s="26"/>
      <c r="G502" s="26"/>
      <c r="H502" s="26"/>
      <c r="I502" s="26"/>
      <c r="J502" s="26"/>
      <c r="K502" s="26"/>
      <c r="L502" s="48"/>
      <c r="M502" s="65"/>
      <c r="N502" s="26"/>
      <c r="O502" s="26"/>
      <c r="P502" s="26"/>
      <c r="Q502" s="26"/>
      <c r="R502" s="48"/>
      <c r="S502" s="26"/>
      <c r="T502" s="26"/>
      <c r="U502" s="26"/>
      <c r="V502" s="26"/>
      <c r="W502" s="26"/>
      <c r="X502" s="48"/>
      <c r="Y502" s="65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65"/>
      <c r="AL502" s="26"/>
    </row>
    <row r="503" spans="1:38" ht="23.25">
      <c r="A503" s="216"/>
      <c r="B503" s="30" t="s">
        <v>261</v>
      </c>
      <c r="C503" s="142"/>
      <c r="D503" s="26"/>
      <c r="E503" s="26"/>
      <c r="F503" s="26"/>
      <c r="G503" s="26"/>
      <c r="H503" s="26"/>
      <c r="I503" s="26"/>
      <c r="J503" s="26"/>
      <c r="K503" s="26"/>
      <c r="L503" s="48"/>
      <c r="M503" s="65"/>
      <c r="N503" s="26"/>
      <c r="O503" s="26"/>
      <c r="P503" s="26"/>
      <c r="Q503" s="26"/>
      <c r="R503" s="48"/>
      <c r="S503" s="26"/>
      <c r="T503" s="26"/>
      <c r="U503" s="26"/>
      <c r="V503" s="26"/>
      <c r="W503" s="26"/>
      <c r="X503" s="48"/>
      <c r="Y503" s="65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65"/>
      <c r="AL503" s="26"/>
    </row>
    <row r="504" spans="1:38" ht="23.25">
      <c r="A504" s="217"/>
      <c r="B504" s="30" t="s">
        <v>262</v>
      </c>
      <c r="C504" s="142">
        <f>C502</f>
        <v>57810.735000000001</v>
      </c>
      <c r="D504" s="26"/>
      <c r="E504" s="26"/>
      <c r="F504" s="26"/>
      <c r="G504" s="26"/>
      <c r="H504" s="26"/>
      <c r="I504" s="26"/>
      <c r="J504" s="26"/>
      <c r="K504" s="26"/>
      <c r="L504" s="48"/>
      <c r="M504" s="65"/>
      <c r="N504" s="26"/>
      <c r="O504" s="26"/>
      <c r="P504" s="26"/>
      <c r="Q504" s="26"/>
      <c r="R504" s="48"/>
      <c r="S504" s="26"/>
      <c r="T504" s="26"/>
      <c r="U504" s="26"/>
      <c r="V504" s="26"/>
      <c r="W504" s="26"/>
      <c r="X504" s="48"/>
      <c r="Y504" s="65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65"/>
      <c r="AL504" s="26"/>
    </row>
    <row r="505" spans="1:38" ht="23.25">
      <c r="A505" s="58"/>
      <c r="B505" s="60" t="s">
        <v>148</v>
      </c>
      <c r="C505" s="181">
        <f>C502</f>
        <v>57810.735000000001</v>
      </c>
      <c r="D505" s="79">
        <f>D502</f>
        <v>4</v>
      </c>
      <c r="E505" s="93"/>
      <c r="F505" s="80">
        <f t="shared" ref="F505:AL505" si="39">F502</f>
        <v>0</v>
      </c>
      <c r="G505" s="80">
        <f t="shared" si="39"/>
        <v>0</v>
      </c>
      <c r="H505" s="80">
        <f t="shared" si="39"/>
        <v>0</v>
      </c>
      <c r="I505" s="80">
        <f t="shared" si="39"/>
        <v>0</v>
      </c>
      <c r="J505" s="80">
        <f t="shared" si="39"/>
        <v>0</v>
      </c>
      <c r="K505" s="80">
        <f t="shared" si="39"/>
        <v>0</v>
      </c>
      <c r="L505" s="80">
        <f t="shared" si="39"/>
        <v>0</v>
      </c>
      <c r="M505" s="80">
        <f t="shared" si="39"/>
        <v>0</v>
      </c>
      <c r="N505" s="80">
        <f t="shared" si="39"/>
        <v>0</v>
      </c>
      <c r="O505" s="80">
        <f t="shared" si="39"/>
        <v>0</v>
      </c>
      <c r="P505" s="80">
        <f t="shared" si="39"/>
        <v>0</v>
      </c>
      <c r="Q505" s="80">
        <f t="shared" si="39"/>
        <v>0</v>
      </c>
      <c r="R505" s="80">
        <f t="shared" si="39"/>
        <v>0</v>
      </c>
      <c r="S505" s="80">
        <f t="shared" si="39"/>
        <v>0</v>
      </c>
      <c r="T505" s="80">
        <f t="shared" si="39"/>
        <v>0</v>
      </c>
      <c r="U505" s="80">
        <f t="shared" si="39"/>
        <v>0</v>
      </c>
      <c r="V505" s="80">
        <f t="shared" si="39"/>
        <v>0</v>
      </c>
      <c r="W505" s="80">
        <f t="shared" si="39"/>
        <v>0</v>
      </c>
      <c r="X505" s="80">
        <f t="shared" si="39"/>
        <v>0</v>
      </c>
      <c r="Y505" s="80">
        <f t="shared" si="39"/>
        <v>0</v>
      </c>
      <c r="Z505" s="80">
        <f t="shared" si="39"/>
        <v>0</v>
      </c>
      <c r="AA505" s="80">
        <f t="shared" si="39"/>
        <v>0</v>
      </c>
      <c r="AB505" s="80">
        <f t="shared" si="39"/>
        <v>0</v>
      </c>
      <c r="AC505" s="80">
        <f t="shared" si="39"/>
        <v>0</v>
      </c>
      <c r="AD505" s="80">
        <f t="shared" si="39"/>
        <v>0</v>
      </c>
      <c r="AE505" s="80">
        <f t="shared" si="39"/>
        <v>0</v>
      </c>
      <c r="AF505" s="80">
        <f t="shared" si="39"/>
        <v>0</v>
      </c>
      <c r="AG505" s="80">
        <f t="shared" si="39"/>
        <v>0</v>
      </c>
      <c r="AH505" s="80">
        <f t="shared" si="39"/>
        <v>0</v>
      </c>
      <c r="AI505" s="80">
        <f t="shared" si="39"/>
        <v>0</v>
      </c>
      <c r="AJ505" s="80">
        <f t="shared" si="39"/>
        <v>0</v>
      </c>
      <c r="AK505" s="80">
        <f t="shared" si="39"/>
        <v>0</v>
      </c>
      <c r="AL505" s="80">
        <f t="shared" si="39"/>
        <v>0</v>
      </c>
    </row>
    <row r="506" spans="1:38" ht="27.6" customHeight="1">
      <c r="A506" s="64" t="s">
        <v>438</v>
      </c>
      <c r="B506" s="221" t="s">
        <v>19</v>
      </c>
      <c r="C506" s="222"/>
      <c r="D506" s="222"/>
      <c r="E506" s="222"/>
      <c r="F506" s="222"/>
      <c r="G506" s="222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22"/>
      <c r="Z506" s="222"/>
      <c r="AA506" s="222"/>
      <c r="AB506" s="222"/>
      <c r="AC506" s="222"/>
      <c r="AD506" s="222"/>
      <c r="AE506" s="222"/>
      <c r="AF506" s="222"/>
      <c r="AG506" s="222"/>
      <c r="AH506" s="222"/>
      <c r="AI506" s="222"/>
      <c r="AJ506" s="222"/>
      <c r="AK506" s="222"/>
      <c r="AL506" s="223"/>
    </row>
    <row r="507" spans="1:38" ht="69.75">
      <c r="A507" s="215" t="s">
        <v>439</v>
      </c>
      <c r="B507" s="174" t="s">
        <v>480</v>
      </c>
      <c r="C507" s="143">
        <v>167172.69321999999</v>
      </c>
      <c r="D507" s="26">
        <v>7.9</v>
      </c>
      <c r="E507" s="26"/>
      <c r="F507" s="26"/>
      <c r="G507" s="26"/>
      <c r="H507" s="26"/>
      <c r="I507" s="48"/>
      <c r="J507" s="26"/>
      <c r="K507" s="26"/>
      <c r="L507" s="48"/>
      <c r="M507" s="26"/>
      <c r="N507" s="26"/>
      <c r="O507" s="26"/>
      <c r="P507" s="26"/>
      <c r="Q507" s="26"/>
      <c r="R507" s="48"/>
      <c r="S507" s="65"/>
      <c r="T507" s="26"/>
      <c r="U507" s="26"/>
      <c r="V507" s="26"/>
      <c r="W507" s="26"/>
      <c r="X507" s="48"/>
      <c r="Y507" s="26"/>
      <c r="Z507" s="26"/>
      <c r="AA507" s="26"/>
      <c r="AB507" s="26"/>
      <c r="AC507" s="26"/>
      <c r="AD507" s="26"/>
      <c r="AE507" s="65"/>
      <c r="AF507" s="26"/>
      <c r="AG507" s="26"/>
      <c r="AH507" s="26"/>
      <c r="AI507" s="26"/>
      <c r="AJ507" s="26"/>
      <c r="AK507" s="26"/>
      <c r="AL507" s="26"/>
    </row>
    <row r="508" spans="1:38" ht="23.25">
      <c r="A508" s="216"/>
      <c r="B508" s="30" t="s">
        <v>261</v>
      </c>
      <c r="C508" s="143"/>
      <c r="D508" s="26"/>
      <c r="E508" s="26"/>
      <c r="F508" s="26"/>
      <c r="G508" s="26"/>
      <c r="H508" s="26"/>
      <c r="I508" s="48"/>
      <c r="J508" s="26"/>
      <c r="K508" s="26"/>
      <c r="L508" s="48"/>
      <c r="M508" s="26"/>
      <c r="N508" s="26"/>
      <c r="O508" s="26"/>
      <c r="P508" s="26"/>
      <c r="Q508" s="26"/>
      <c r="R508" s="48"/>
      <c r="S508" s="65"/>
      <c r="T508" s="26"/>
      <c r="U508" s="26"/>
      <c r="V508" s="26"/>
      <c r="W508" s="26"/>
      <c r="X508" s="48"/>
      <c r="Y508" s="26"/>
      <c r="Z508" s="26"/>
      <c r="AA508" s="26"/>
      <c r="AB508" s="26"/>
      <c r="AC508" s="26"/>
      <c r="AD508" s="26"/>
      <c r="AE508" s="65"/>
      <c r="AF508" s="26"/>
      <c r="AG508" s="26"/>
      <c r="AH508" s="26"/>
      <c r="AI508" s="26"/>
      <c r="AJ508" s="26"/>
      <c r="AK508" s="26"/>
      <c r="AL508" s="26"/>
    </row>
    <row r="509" spans="1:38" ht="23.25">
      <c r="A509" s="217"/>
      <c r="B509" s="30" t="s">
        <v>262</v>
      </c>
      <c r="C509" s="143">
        <f>C507</f>
        <v>167172.69321999999</v>
      </c>
      <c r="D509" s="26"/>
      <c r="E509" s="26"/>
      <c r="F509" s="26"/>
      <c r="G509" s="26"/>
      <c r="H509" s="26"/>
      <c r="I509" s="48"/>
      <c r="J509" s="26"/>
      <c r="K509" s="26"/>
      <c r="L509" s="48"/>
      <c r="M509" s="26"/>
      <c r="N509" s="26"/>
      <c r="O509" s="26"/>
      <c r="P509" s="26"/>
      <c r="Q509" s="26"/>
      <c r="R509" s="48"/>
      <c r="S509" s="65"/>
      <c r="T509" s="26"/>
      <c r="U509" s="26"/>
      <c r="V509" s="26"/>
      <c r="W509" s="26"/>
      <c r="X509" s="48"/>
      <c r="Y509" s="26"/>
      <c r="Z509" s="26"/>
      <c r="AA509" s="26"/>
      <c r="AB509" s="26"/>
      <c r="AC509" s="26"/>
      <c r="AD509" s="26"/>
      <c r="AE509" s="65"/>
      <c r="AF509" s="26"/>
      <c r="AG509" s="26"/>
      <c r="AH509" s="26"/>
      <c r="AI509" s="26"/>
      <c r="AJ509" s="26"/>
      <c r="AK509" s="26"/>
      <c r="AL509" s="26"/>
    </row>
    <row r="510" spans="1:38" ht="93">
      <c r="A510" s="215" t="s">
        <v>462</v>
      </c>
      <c r="B510" s="177" t="s">
        <v>566</v>
      </c>
      <c r="C510" s="48"/>
      <c r="D510" s="26"/>
      <c r="E510" s="26"/>
      <c r="F510" s="67">
        <v>34692.093869999997</v>
      </c>
      <c r="G510" s="26">
        <v>4</v>
      </c>
      <c r="H510" s="26"/>
      <c r="I510" s="48"/>
      <c r="J510" s="26"/>
      <c r="K510" s="26"/>
      <c r="L510" s="48"/>
      <c r="M510" s="26"/>
      <c r="N510" s="26"/>
      <c r="O510" s="26"/>
      <c r="P510" s="26"/>
      <c r="Q510" s="26"/>
      <c r="R510" s="48"/>
      <c r="S510" s="65"/>
      <c r="T510" s="26"/>
      <c r="U510" s="26"/>
      <c r="V510" s="26"/>
      <c r="W510" s="26"/>
      <c r="X510" s="48"/>
      <c r="Y510" s="26"/>
      <c r="Z510" s="26"/>
      <c r="AA510" s="26"/>
      <c r="AB510" s="26"/>
      <c r="AC510" s="26"/>
      <c r="AD510" s="26"/>
      <c r="AE510" s="65"/>
      <c r="AF510" s="26"/>
      <c r="AG510" s="26"/>
      <c r="AH510" s="26"/>
      <c r="AI510" s="26"/>
      <c r="AJ510" s="26"/>
      <c r="AK510" s="26"/>
      <c r="AL510" s="26"/>
    </row>
    <row r="511" spans="1:38" ht="23.25">
      <c r="A511" s="216"/>
      <c r="B511" s="30" t="s">
        <v>261</v>
      </c>
      <c r="C511" s="48"/>
      <c r="D511" s="26"/>
      <c r="E511" s="26"/>
      <c r="F511" s="67"/>
      <c r="G511" s="26"/>
      <c r="H511" s="26"/>
      <c r="I511" s="48"/>
      <c r="J511" s="26"/>
      <c r="K511" s="26"/>
      <c r="L511" s="48"/>
      <c r="M511" s="26"/>
      <c r="N511" s="26"/>
      <c r="O511" s="26"/>
      <c r="P511" s="26"/>
      <c r="Q511" s="26"/>
      <c r="R511" s="48"/>
      <c r="S511" s="65"/>
      <c r="T511" s="26"/>
      <c r="U511" s="26"/>
      <c r="V511" s="26"/>
      <c r="W511" s="26"/>
      <c r="X511" s="48"/>
      <c r="Y511" s="26"/>
      <c r="Z511" s="26"/>
      <c r="AA511" s="26"/>
      <c r="AB511" s="26"/>
      <c r="AC511" s="26"/>
      <c r="AD511" s="26"/>
      <c r="AE511" s="65"/>
      <c r="AF511" s="26"/>
      <c r="AG511" s="26"/>
      <c r="AH511" s="26"/>
      <c r="AI511" s="26"/>
      <c r="AJ511" s="26"/>
      <c r="AK511" s="26"/>
      <c r="AL511" s="26"/>
    </row>
    <row r="512" spans="1:38" ht="23.25">
      <c r="A512" s="216"/>
      <c r="B512" s="30" t="s">
        <v>262</v>
      </c>
      <c r="C512" s="48"/>
      <c r="D512" s="26"/>
      <c r="E512" s="26"/>
      <c r="F512" s="67">
        <f>F510</f>
        <v>34692.093869999997</v>
      </c>
      <c r="G512" s="26"/>
      <c r="H512" s="26"/>
      <c r="I512" s="48"/>
      <c r="J512" s="26"/>
      <c r="K512" s="26"/>
      <c r="L512" s="48"/>
      <c r="M512" s="26"/>
      <c r="N512" s="26"/>
      <c r="O512" s="26"/>
      <c r="P512" s="26"/>
      <c r="Q512" s="26"/>
      <c r="R512" s="48"/>
      <c r="S512" s="65"/>
      <c r="T512" s="26"/>
      <c r="U512" s="26"/>
      <c r="V512" s="26"/>
      <c r="W512" s="26"/>
      <c r="X512" s="48"/>
      <c r="Y512" s="26"/>
      <c r="Z512" s="26"/>
      <c r="AA512" s="26"/>
      <c r="AB512" s="26"/>
      <c r="AC512" s="26"/>
      <c r="AD512" s="26"/>
      <c r="AE512" s="65"/>
      <c r="AF512" s="26"/>
      <c r="AG512" s="26"/>
      <c r="AH512" s="26"/>
      <c r="AI512" s="26"/>
      <c r="AJ512" s="26"/>
      <c r="AK512" s="26"/>
      <c r="AL512" s="26"/>
    </row>
    <row r="513" spans="1:38" ht="123" customHeight="1">
      <c r="A513" s="59" t="s">
        <v>520</v>
      </c>
      <c r="B513" s="60" t="s">
        <v>473</v>
      </c>
      <c r="C513" s="31">
        <v>11033.83</v>
      </c>
      <c r="D513" s="26">
        <v>0.218</v>
      </c>
      <c r="E513" s="26"/>
      <c r="F513" s="48"/>
      <c r="G513" s="26"/>
      <c r="H513" s="26"/>
      <c r="I513" s="48"/>
      <c r="J513" s="26"/>
      <c r="K513" s="26"/>
      <c r="L513" s="48"/>
      <c r="M513" s="26"/>
      <c r="N513" s="26"/>
      <c r="O513" s="26"/>
      <c r="P513" s="26"/>
      <c r="Q513" s="26"/>
      <c r="R513" s="48"/>
      <c r="S513" s="65"/>
      <c r="T513" s="26"/>
      <c r="U513" s="26"/>
      <c r="V513" s="26"/>
      <c r="W513" s="26"/>
      <c r="X513" s="48"/>
      <c r="Y513" s="26"/>
      <c r="Z513" s="26"/>
      <c r="AA513" s="26"/>
      <c r="AB513" s="26"/>
      <c r="AC513" s="26"/>
      <c r="AD513" s="26"/>
      <c r="AE513" s="65"/>
      <c r="AF513" s="26"/>
      <c r="AG513" s="26"/>
      <c r="AH513" s="26"/>
      <c r="AI513" s="26"/>
      <c r="AJ513" s="26"/>
      <c r="AK513" s="26"/>
      <c r="AL513" s="26"/>
    </row>
    <row r="514" spans="1:38" ht="23.25">
      <c r="A514" s="63"/>
      <c r="B514" s="60" t="s">
        <v>261</v>
      </c>
      <c r="C514" s="31"/>
      <c r="D514" s="26"/>
      <c r="E514" s="26"/>
      <c r="F514" s="48"/>
      <c r="G514" s="26"/>
      <c r="H514" s="26"/>
      <c r="I514" s="48"/>
      <c r="J514" s="26"/>
      <c r="K514" s="26"/>
      <c r="L514" s="48"/>
      <c r="M514" s="26"/>
      <c r="N514" s="26"/>
      <c r="O514" s="26"/>
      <c r="P514" s="26"/>
      <c r="Q514" s="26"/>
      <c r="R514" s="48"/>
      <c r="S514" s="65"/>
      <c r="T514" s="26"/>
      <c r="U514" s="26"/>
      <c r="V514" s="26"/>
      <c r="W514" s="26"/>
      <c r="X514" s="48"/>
      <c r="Y514" s="26"/>
      <c r="Z514" s="26"/>
      <c r="AA514" s="26"/>
      <c r="AB514" s="26"/>
      <c r="AC514" s="26"/>
      <c r="AD514" s="26"/>
      <c r="AE514" s="65"/>
      <c r="AF514" s="26"/>
      <c r="AG514" s="26"/>
      <c r="AH514" s="26"/>
      <c r="AI514" s="26"/>
      <c r="AJ514" s="26"/>
      <c r="AK514" s="26"/>
      <c r="AL514" s="26"/>
    </row>
    <row r="515" spans="1:38" ht="23.25">
      <c r="A515" s="63"/>
      <c r="B515" s="60" t="s">
        <v>262</v>
      </c>
      <c r="C515" s="31">
        <f>C513</f>
        <v>11033.83</v>
      </c>
      <c r="D515" s="26"/>
      <c r="E515" s="26"/>
      <c r="F515" s="48"/>
      <c r="G515" s="26"/>
      <c r="H515" s="26"/>
      <c r="I515" s="48"/>
      <c r="J515" s="26"/>
      <c r="K515" s="26"/>
      <c r="L515" s="48"/>
      <c r="M515" s="26"/>
      <c r="N515" s="26"/>
      <c r="O515" s="26"/>
      <c r="P515" s="26"/>
      <c r="Q515" s="26"/>
      <c r="R515" s="48"/>
      <c r="S515" s="65"/>
      <c r="T515" s="26"/>
      <c r="U515" s="26"/>
      <c r="V515" s="26"/>
      <c r="W515" s="26"/>
      <c r="X515" s="48"/>
      <c r="Y515" s="26"/>
      <c r="Z515" s="26"/>
      <c r="AA515" s="26"/>
      <c r="AB515" s="26"/>
      <c r="AC515" s="26"/>
      <c r="AD515" s="26"/>
      <c r="AE515" s="65"/>
      <c r="AF515" s="26"/>
      <c r="AG515" s="26"/>
      <c r="AH515" s="26"/>
      <c r="AI515" s="26"/>
      <c r="AJ515" s="26"/>
      <c r="AK515" s="26"/>
      <c r="AL515" s="26"/>
    </row>
    <row r="516" spans="1:38" ht="73.5" customHeight="1">
      <c r="A516" s="59" t="s">
        <v>521</v>
      </c>
      <c r="B516" s="60" t="s">
        <v>508</v>
      </c>
      <c r="C516" s="61">
        <v>6395.4279999999999</v>
      </c>
      <c r="D516" s="26">
        <v>0.27600000000000002</v>
      </c>
      <c r="E516" s="26"/>
      <c r="F516" s="48"/>
      <c r="G516" s="26"/>
      <c r="H516" s="26"/>
      <c r="I516" s="48"/>
      <c r="J516" s="26"/>
      <c r="K516" s="26"/>
      <c r="L516" s="48"/>
      <c r="M516" s="26"/>
      <c r="N516" s="26"/>
      <c r="O516" s="26"/>
      <c r="P516" s="26"/>
      <c r="Q516" s="26"/>
      <c r="R516" s="48"/>
      <c r="S516" s="65"/>
      <c r="T516" s="26"/>
      <c r="U516" s="26"/>
      <c r="V516" s="26"/>
      <c r="W516" s="26"/>
      <c r="X516" s="48"/>
      <c r="Y516" s="26"/>
      <c r="Z516" s="26"/>
      <c r="AA516" s="26"/>
      <c r="AB516" s="26"/>
      <c r="AC516" s="26"/>
      <c r="AD516" s="26"/>
      <c r="AE516" s="65"/>
      <c r="AF516" s="26"/>
      <c r="AG516" s="26"/>
      <c r="AH516" s="26"/>
      <c r="AI516" s="26"/>
      <c r="AJ516" s="26"/>
      <c r="AK516" s="26"/>
      <c r="AL516" s="26"/>
    </row>
    <row r="517" spans="1:38" ht="23.25">
      <c r="A517" s="63"/>
      <c r="B517" s="60" t="s">
        <v>261</v>
      </c>
      <c r="C517" s="61"/>
      <c r="D517" s="26"/>
      <c r="E517" s="26"/>
      <c r="F517" s="48"/>
      <c r="G517" s="26"/>
      <c r="H517" s="26"/>
      <c r="I517" s="48"/>
      <c r="J517" s="26"/>
      <c r="K517" s="26"/>
      <c r="L517" s="48"/>
      <c r="M517" s="26"/>
      <c r="N517" s="26"/>
      <c r="O517" s="26"/>
      <c r="P517" s="26"/>
      <c r="Q517" s="26"/>
      <c r="R517" s="48"/>
      <c r="S517" s="65"/>
      <c r="T517" s="26"/>
      <c r="U517" s="26"/>
      <c r="V517" s="26"/>
      <c r="W517" s="26"/>
      <c r="X517" s="48"/>
      <c r="Y517" s="26"/>
      <c r="Z517" s="26"/>
      <c r="AA517" s="26"/>
      <c r="AB517" s="26"/>
      <c r="AC517" s="26"/>
      <c r="AD517" s="26"/>
      <c r="AE517" s="65"/>
      <c r="AF517" s="26"/>
      <c r="AG517" s="26"/>
      <c r="AH517" s="26"/>
      <c r="AI517" s="26"/>
      <c r="AJ517" s="26"/>
      <c r="AK517" s="26"/>
      <c r="AL517" s="26"/>
    </row>
    <row r="518" spans="1:38" ht="23.25">
      <c r="A518" s="63"/>
      <c r="B518" s="60" t="s">
        <v>262</v>
      </c>
      <c r="C518" s="61">
        <f>C516</f>
        <v>6395.4279999999999</v>
      </c>
      <c r="D518" s="26"/>
      <c r="E518" s="26"/>
      <c r="F518" s="48"/>
      <c r="G518" s="26"/>
      <c r="H518" s="26"/>
      <c r="I518" s="48"/>
      <c r="J518" s="26"/>
      <c r="K518" s="26"/>
      <c r="L518" s="48"/>
      <c r="M518" s="26"/>
      <c r="N518" s="26"/>
      <c r="O518" s="26"/>
      <c r="P518" s="26"/>
      <c r="Q518" s="26"/>
      <c r="R518" s="48"/>
      <c r="S518" s="65"/>
      <c r="T518" s="26"/>
      <c r="U518" s="26"/>
      <c r="V518" s="26"/>
      <c r="W518" s="26"/>
      <c r="X518" s="48"/>
      <c r="Y518" s="26"/>
      <c r="Z518" s="26"/>
      <c r="AA518" s="26"/>
      <c r="AB518" s="26"/>
      <c r="AC518" s="26"/>
      <c r="AD518" s="26"/>
      <c r="AE518" s="65"/>
      <c r="AF518" s="26"/>
      <c r="AG518" s="26"/>
      <c r="AH518" s="26"/>
      <c r="AI518" s="26"/>
      <c r="AJ518" s="26"/>
      <c r="AK518" s="26"/>
      <c r="AL518" s="26"/>
    </row>
    <row r="519" spans="1:38" ht="154.5" customHeight="1">
      <c r="A519" s="59" t="s">
        <v>522</v>
      </c>
      <c r="B519" s="133" t="s">
        <v>567</v>
      </c>
      <c r="C519" s="142"/>
      <c r="D519" s="190"/>
      <c r="E519" s="190"/>
      <c r="F519" s="97">
        <f>5000+2500</f>
        <v>7500</v>
      </c>
      <c r="G519" s="190"/>
      <c r="H519" s="190"/>
      <c r="I519" s="97"/>
      <c r="J519" s="190"/>
      <c r="K519" s="190"/>
      <c r="L519" s="143">
        <v>39804.435270000002</v>
      </c>
      <c r="M519" s="190">
        <v>3.6</v>
      </c>
      <c r="N519" s="26"/>
      <c r="O519" s="26"/>
      <c r="P519" s="26"/>
      <c r="Q519" s="26"/>
      <c r="R519" s="48"/>
      <c r="S519" s="65"/>
      <c r="T519" s="26"/>
      <c r="U519" s="26"/>
      <c r="V519" s="26"/>
      <c r="W519" s="26"/>
      <c r="X519" s="48"/>
      <c r="Y519" s="26"/>
      <c r="Z519" s="26"/>
      <c r="AA519" s="26"/>
      <c r="AB519" s="26"/>
      <c r="AC519" s="26"/>
      <c r="AD519" s="26"/>
      <c r="AE519" s="65"/>
      <c r="AF519" s="26"/>
      <c r="AG519" s="26"/>
      <c r="AH519" s="26"/>
      <c r="AI519" s="26"/>
      <c r="AJ519" s="26"/>
      <c r="AK519" s="26"/>
      <c r="AL519" s="26"/>
    </row>
    <row r="520" spans="1:38" ht="23.25">
      <c r="A520" s="63"/>
      <c r="B520" s="133" t="s">
        <v>261</v>
      </c>
      <c r="C520" s="142"/>
      <c r="D520" s="190"/>
      <c r="E520" s="190"/>
      <c r="F520" s="97"/>
      <c r="G520" s="190"/>
      <c r="H520" s="190"/>
      <c r="I520" s="97"/>
      <c r="J520" s="190"/>
      <c r="K520" s="190"/>
      <c r="L520" s="97"/>
      <c r="M520" s="190"/>
      <c r="N520" s="26"/>
      <c r="O520" s="26"/>
      <c r="P520" s="26"/>
      <c r="Q520" s="26"/>
      <c r="R520" s="48"/>
      <c r="S520" s="65"/>
      <c r="T520" s="26"/>
      <c r="U520" s="26"/>
      <c r="V520" s="26"/>
      <c r="W520" s="26"/>
      <c r="X520" s="48"/>
      <c r="Y520" s="26"/>
      <c r="Z520" s="26"/>
      <c r="AA520" s="26"/>
      <c r="AB520" s="26"/>
      <c r="AC520" s="26"/>
      <c r="AD520" s="26"/>
      <c r="AE520" s="65"/>
      <c r="AF520" s="26"/>
      <c r="AG520" s="26"/>
      <c r="AH520" s="26"/>
      <c r="AI520" s="26"/>
      <c r="AJ520" s="26"/>
      <c r="AK520" s="26"/>
      <c r="AL520" s="26"/>
    </row>
    <row r="521" spans="1:38" ht="23.25">
      <c r="A521" s="63"/>
      <c r="B521" s="133" t="s">
        <v>262</v>
      </c>
      <c r="C521" s="142"/>
      <c r="D521" s="190"/>
      <c r="E521" s="190"/>
      <c r="F521" s="97">
        <f>F519</f>
        <v>7500</v>
      </c>
      <c r="G521" s="190"/>
      <c r="H521" s="190"/>
      <c r="I521" s="97"/>
      <c r="J521" s="190"/>
      <c r="K521" s="190"/>
      <c r="L521" s="97"/>
      <c r="M521" s="190"/>
      <c r="N521" s="26"/>
      <c r="O521" s="26"/>
      <c r="P521" s="26"/>
      <c r="Q521" s="26"/>
      <c r="R521" s="48"/>
      <c r="S521" s="65"/>
      <c r="T521" s="26"/>
      <c r="U521" s="26"/>
      <c r="V521" s="26"/>
      <c r="W521" s="26"/>
      <c r="X521" s="48"/>
      <c r="Y521" s="26"/>
      <c r="Z521" s="26"/>
      <c r="AA521" s="26"/>
      <c r="AB521" s="26"/>
      <c r="AC521" s="26"/>
      <c r="AD521" s="26"/>
      <c r="AE521" s="65"/>
      <c r="AF521" s="26"/>
      <c r="AG521" s="26"/>
      <c r="AH521" s="26"/>
      <c r="AI521" s="26"/>
      <c r="AJ521" s="26"/>
      <c r="AK521" s="26"/>
      <c r="AL521" s="26"/>
    </row>
    <row r="522" spans="1:38" ht="23.25">
      <c r="A522" s="64"/>
      <c r="B522" s="133" t="s">
        <v>264</v>
      </c>
      <c r="C522" s="142"/>
      <c r="D522" s="190"/>
      <c r="E522" s="190"/>
      <c r="F522" s="97"/>
      <c r="G522" s="190"/>
      <c r="H522" s="190"/>
      <c r="I522" s="97"/>
      <c r="J522" s="190"/>
      <c r="K522" s="190"/>
      <c r="L522" s="143">
        <f>L519</f>
        <v>39804.435270000002</v>
      </c>
      <c r="M522" s="190"/>
      <c r="N522" s="26"/>
      <c r="O522" s="26"/>
      <c r="P522" s="26"/>
      <c r="Q522" s="26"/>
      <c r="R522" s="48"/>
      <c r="S522" s="65"/>
      <c r="T522" s="26"/>
      <c r="U522" s="26"/>
      <c r="V522" s="26"/>
      <c r="W522" s="26"/>
      <c r="X522" s="48"/>
      <c r="Y522" s="26"/>
      <c r="Z522" s="26"/>
      <c r="AA522" s="26"/>
      <c r="AB522" s="26"/>
      <c r="AC522" s="26"/>
      <c r="AD522" s="26"/>
      <c r="AE522" s="65"/>
      <c r="AF522" s="26"/>
      <c r="AG522" s="26"/>
      <c r="AH522" s="26"/>
      <c r="AI522" s="26"/>
      <c r="AJ522" s="26"/>
      <c r="AK522" s="26"/>
      <c r="AL522" s="26"/>
    </row>
    <row r="523" spans="1:38" ht="23.25">
      <c r="A523" s="64"/>
      <c r="B523" s="100" t="s">
        <v>148</v>
      </c>
      <c r="C523" s="162">
        <f>C507+C510+C513+C516</f>
        <v>184601.95121999999</v>
      </c>
      <c r="D523" s="181">
        <f>D507+D510+D513+D516</f>
        <v>8.3940000000000001</v>
      </c>
      <c r="E523" s="191">
        <f>E507+E510+E513</f>
        <v>0</v>
      </c>
      <c r="F523" s="162">
        <f>F507+F510+F513+F519</f>
        <v>42192.093869999997</v>
      </c>
      <c r="G523" s="192">
        <f>G507+G510+G513</f>
        <v>4</v>
      </c>
      <c r="H523" s="181">
        <f>H507+H510+H513</f>
        <v>0</v>
      </c>
      <c r="I523" s="181">
        <f>I507+I510+I513</f>
        <v>0</v>
      </c>
      <c r="J523" s="181">
        <f>J507+J510+J513</f>
        <v>0</v>
      </c>
      <c r="K523" s="181">
        <f>K507+K510+K513</f>
        <v>0</v>
      </c>
      <c r="L523" s="162">
        <f>L519</f>
        <v>39804.435270000002</v>
      </c>
      <c r="M523" s="191">
        <f>M519</f>
        <v>3.6</v>
      </c>
      <c r="N523" s="77">
        <f t="shared" ref="N523:AL523" si="40">N507+N510+N513</f>
        <v>0</v>
      </c>
      <c r="O523" s="77">
        <f t="shared" si="40"/>
        <v>0</v>
      </c>
      <c r="P523" s="77">
        <f t="shared" si="40"/>
        <v>0</v>
      </c>
      <c r="Q523" s="77">
        <f t="shared" si="40"/>
        <v>0</v>
      </c>
      <c r="R523" s="77">
        <f t="shared" si="40"/>
        <v>0</v>
      </c>
      <c r="S523" s="77">
        <f t="shared" si="40"/>
        <v>0</v>
      </c>
      <c r="T523" s="77">
        <f t="shared" si="40"/>
        <v>0</v>
      </c>
      <c r="U523" s="77">
        <f t="shared" si="40"/>
        <v>0</v>
      </c>
      <c r="V523" s="77">
        <f t="shared" si="40"/>
        <v>0</v>
      </c>
      <c r="W523" s="77">
        <f t="shared" si="40"/>
        <v>0</v>
      </c>
      <c r="X523" s="77">
        <f t="shared" si="40"/>
        <v>0</v>
      </c>
      <c r="Y523" s="77">
        <f t="shared" si="40"/>
        <v>0</v>
      </c>
      <c r="Z523" s="77">
        <f t="shared" si="40"/>
        <v>0</v>
      </c>
      <c r="AA523" s="77">
        <f t="shared" si="40"/>
        <v>0</v>
      </c>
      <c r="AB523" s="77">
        <f t="shared" si="40"/>
        <v>0</v>
      </c>
      <c r="AC523" s="77">
        <f t="shared" si="40"/>
        <v>0</v>
      </c>
      <c r="AD523" s="77">
        <f t="shared" si="40"/>
        <v>0</v>
      </c>
      <c r="AE523" s="77">
        <f t="shared" si="40"/>
        <v>0</v>
      </c>
      <c r="AF523" s="77">
        <f t="shared" si="40"/>
        <v>0</v>
      </c>
      <c r="AG523" s="77">
        <f t="shared" si="40"/>
        <v>0</v>
      </c>
      <c r="AH523" s="77">
        <f t="shared" si="40"/>
        <v>0</v>
      </c>
      <c r="AI523" s="77">
        <f t="shared" si="40"/>
        <v>0</v>
      </c>
      <c r="AJ523" s="77">
        <f t="shared" si="40"/>
        <v>0</v>
      </c>
      <c r="AK523" s="77">
        <f t="shared" si="40"/>
        <v>0</v>
      </c>
      <c r="AL523" s="77">
        <f t="shared" si="40"/>
        <v>0</v>
      </c>
    </row>
    <row r="524" spans="1:38" ht="23.25">
      <c r="A524" s="58" t="s">
        <v>440</v>
      </c>
      <c r="B524" s="224" t="s">
        <v>20</v>
      </c>
      <c r="C524" s="225"/>
      <c r="D524" s="225"/>
      <c r="E524" s="225"/>
      <c r="F524" s="225"/>
      <c r="G524" s="225"/>
      <c r="H524" s="225"/>
      <c r="I524" s="225"/>
      <c r="J524" s="225"/>
      <c r="K524" s="225"/>
      <c r="L524" s="225"/>
      <c r="M524" s="225"/>
      <c r="N524" s="225"/>
      <c r="O524" s="225"/>
      <c r="P524" s="225"/>
      <c r="Q524" s="225"/>
      <c r="R524" s="225"/>
      <c r="S524" s="225"/>
      <c r="T524" s="225"/>
      <c r="U524" s="225"/>
      <c r="V524" s="225"/>
      <c r="W524" s="225"/>
      <c r="X524" s="225"/>
      <c r="Y524" s="225"/>
      <c r="Z524" s="225"/>
      <c r="AA524" s="225"/>
      <c r="AB524" s="225"/>
      <c r="AC524" s="225"/>
      <c r="AD524" s="225"/>
      <c r="AE524" s="225"/>
      <c r="AF524" s="225"/>
      <c r="AG524" s="225"/>
      <c r="AH524" s="225"/>
      <c r="AI524" s="225"/>
      <c r="AJ524" s="225"/>
      <c r="AK524" s="225"/>
      <c r="AL524" s="226"/>
    </row>
    <row r="525" spans="1:38" ht="97.5" customHeight="1">
      <c r="A525" s="215" t="s">
        <v>441</v>
      </c>
      <c r="B525" s="174" t="s">
        <v>393</v>
      </c>
      <c r="C525" s="26"/>
      <c r="D525" s="23"/>
      <c r="E525" s="23"/>
      <c r="F525" s="102">
        <f>F527</f>
        <v>177806.56268</v>
      </c>
      <c r="G525" s="33">
        <v>15</v>
      </c>
      <c r="H525" s="24"/>
      <c r="I525" s="23"/>
      <c r="J525" s="23"/>
      <c r="K525" s="23"/>
      <c r="L525" s="28"/>
      <c r="M525" s="3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8"/>
      <c r="Y525" s="33"/>
      <c r="Z525" s="23"/>
      <c r="AA525" s="23"/>
      <c r="AB525" s="23"/>
      <c r="AC525" s="23"/>
      <c r="AD525" s="23"/>
      <c r="AE525" s="23"/>
      <c r="AF525" s="23"/>
      <c r="AG525" s="23"/>
      <c r="AH525" s="23"/>
      <c r="AI525" s="23"/>
      <c r="AJ525" s="23"/>
      <c r="AK525" s="33"/>
      <c r="AL525" s="23"/>
    </row>
    <row r="526" spans="1:38" ht="23.25">
      <c r="A526" s="216"/>
      <c r="B526" s="30" t="s">
        <v>261</v>
      </c>
      <c r="C526" s="26"/>
      <c r="D526" s="23"/>
      <c r="E526" s="23"/>
      <c r="F526" s="102"/>
      <c r="G526" s="33"/>
      <c r="H526" s="24"/>
      <c r="I526" s="23"/>
      <c r="J526" s="23"/>
      <c r="K526" s="23"/>
      <c r="L526" s="28"/>
      <c r="M526" s="3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8"/>
      <c r="Y526" s="33"/>
      <c r="Z526" s="23"/>
      <c r="AA526" s="23"/>
      <c r="AB526" s="23"/>
      <c r="AC526" s="23"/>
      <c r="AD526" s="23"/>
      <c r="AE526" s="23"/>
      <c r="AF526" s="23"/>
      <c r="AG526" s="23"/>
      <c r="AH526" s="23"/>
      <c r="AI526" s="23"/>
      <c r="AJ526" s="23"/>
      <c r="AK526" s="33"/>
      <c r="AL526" s="23"/>
    </row>
    <row r="527" spans="1:38" ht="23.25">
      <c r="A527" s="217"/>
      <c r="B527" s="30" t="s">
        <v>262</v>
      </c>
      <c r="C527" s="26"/>
      <c r="D527" s="23"/>
      <c r="E527" s="23"/>
      <c r="F527" s="102">
        <v>177806.56268</v>
      </c>
      <c r="G527" s="33"/>
      <c r="H527" s="24"/>
      <c r="I527" s="23"/>
      <c r="J527" s="23"/>
      <c r="K527" s="23"/>
      <c r="L527" s="28"/>
      <c r="M527" s="3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8"/>
      <c r="Y527" s="33"/>
      <c r="Z527" s="23"/>
      <c r="AA527" s="23"/>
      <c r="AB527" s="23"/>
      <c r="AC527" s="23"/>
      <c r="AD527" s="23"/>
      <c r="AE527" s="23"/>
      <c r="AF527" s="23"/>
      <c r="AG527" s="23"/>
      <c r="AH527" s="23"/>
      <c r="AI527" s="23"/>
      <c r="AJ527" s="23"/>
      <c r="AK527" s="33"/>
      <c r="AL527" s="23"/>
    </row>
    <row r="528" spans="1:38" ht="141.75" customHeight="1">
      <c r="A528" s="215" t="s">
        <v>463</v>
      </c>
      <c r="B528" s="178" t="s">
        <v>394</v>
      </c>
      <c r="C528" s="143">
        <f>4019.50975-1</f>
        <v>4018.5097500000002</v>
      </c>
      <c r="D528" s="26"/>
      <c r="E528" s="26"/>
      <c r="F528" s="26"/>
      <c r="G528" s="26"/>
      <c r="H528" s="26"/>
      <c r="I528" s="26"/>
      <c r="J528" s="26"/>
      <c r="K528" s="26"/>
      <c r="L528" s="48"/>
      <c r="M528" s="26"/>
      <c r="N528" s="65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  <c r="AL528" s="26"/>
    </row>
    <row r="529" spans="1:38" ht="23.25">
      <c r="A529" s="216"/>
      <c r="B529" s="30" t="s">
        <v>261</v>
      </c>
      <c r="C529" s="67"/>
      <c r="D529" s="26"/>
      <c r="E529" s="26"/>
      <c r="F529" s="26"/>
      <c r="G529" s="26"/>
      <c r="H529" s="26"/>
      <c r="I529" s="26"/>
      <c r="J529" s="26"/>
      <c r="K529" s="26"/>
      <c r="L529" s="48"/>
      <c r="M529" s="26"/>
      <c r="N529" s="65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  <c r="AL529" s="26"/>
    </row>
    <row r="530" spans="1:38" ht="23.25">
      <c r="A530" s="217"/>
      <c r="B530" s="30" t="s">
        <v>262</v>
      </c>
      <c r="C530" s="67">
        <f>C528</f>
        <v>4018.5097500000002</v>
      </c>
      <c r="D530" s="26"/>
      <c r="E530" s="26"/>
      <c r="F530" s="26"/>
      <c r="G530" s="26"/>
      <c r="H530" s="26"/>
      <c r="I530" s="26"/>
      <c r="J530" s="26"/>
      <c r="K530" s="26"/>
      <c r="L530" s="48"/>
      <c r="M530" s="26"/>
      <c r="N530" s="65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  <c r="AL530" s="26"/>
    </row>
    <row r="531" spans="1:38" ht="218.25" customHeight="1">
      <c r="A531" s="59" t="s">
        <v>464</v>
      </c>
      <c r="B531" s="133" t="s">
        <v>609</v>
      </c>
      <c r="C531" s="97">
        <v>12000</v>
      </c>
      <c r="D531" s="190"/>
      <c r="E531" s="190"/>
      <c r="F531" s="190"/>
      <c r="G531" s="190"/>
      <c r="H531" s="190"/>
      <c r="I531" s="143">
        <v>109920.50528</v>
      </c>
      <c r="J531" s="65">
        <v>5</v>
      </c>
      <c r="K531" s="26"/>
      <c r="L531" s="48"/>
      <c r="M531" s="26"/>
      <c r="N531" s="65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  <c r="AL531" s="26"/>
    </row>
    <row r="532" spans="1:38" ht="23.25">
      <c r="A532" s="63"/>
      <c r="B532" s="60" t="s">
        <v>261</v>
      </c>
      <c r="C532" s="48"/>
      <c r="D532" s="26"/>
      <c r="E532" s="26"/>
      <c r="F532" s="26"/>
      <c r="G532" s="26"/>
      <c r="H532" s="26"/>
      <c r="I532" s="67"/>
      <c r="J532" s="26"/>
      <c r="K532" s="26"/>
      <c r="L532" s="48"/>
      <c r="M532" s="26"/>
      <c r="N532" s="65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  <c r="AL532" s="26"/>
    </row>
    <row r="533" spans="1:38" ht="23.25">
      <c r="A533" s="63"/>
      <c r="B533" s="60" t="s">
        <v>262</v>
      </c>
      <c r="C533" s="48">
        <f>C531</f>
        <v>12000</v>
      </c>
      <c r="D533" s="26"/>
      <c r="E533" s="26"/>
      <c r="F533" s="26"/>
      <c r="G533" s="26"/>
      <c r="H533" s="26"/>
      <c r="I533" s="67"/>
      <c r="J533" s="26"/>
      <c r="K533" s="26"/>
      <c r="L533" s="48"/>
      <c r="M533" s="26"/>
      <c r="N533" s="65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  <c r="AL533" s="26"/>
    </row>
    <row r="534" spans="1:38" ht="23.25">
      <c r="A534" s="63"/>
      <c r="B534" s="60" t="s">
        <v>458</v>
      </c>
      <c r="C534" s="48"/>
      <c r="D534" s="26"/>
      <c r="E534" s="26"/>
      <c r="F534" s="26"/>
      <c r="G534" s="26"/>
      <c r="H534" s="26"/>
      <c r="I534" s="67">
        <f>I531</f>
        <v>109920.50528</v>
      </c>
      <c r="J534" s="26"/>
      <c r="K534" s="26"/>
      <c r="L534" s="48"/>
      <c r="M534" s="26"/>
      <c r="N534" s="65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  <c r="AL534" s="26"/>
    </row>
    <row r="535" spans="1:38" ht="170.25" customHeight="1">
      <c r="A535" s="210" t="s">
        <v>465</v>
      </c>
      <c r="B535" s="60" t="s">
        <v>549</v>
      </c>
      <c r="C535" s="67">
        <f>1023.93182+5102.46702</f>
        <v>6126.3988399999998</v>
      </c>
      <c r="D535" s="26"/>
      <c r="E535" s="26"/>
      <c r="F535" s="26"/>
      <c r="G535" s="26"/>
      <c r="H535" s="26"/>
      <c r="I535" s="61">
        <v>126380.564</v>
      </c>
      <c r="J535" s="26">
        <v>5.0549999999999997</v>
      </c>
      <c r="K535" s="26"/>
      <c r="L535" s="48"/>
      <c r="M535" s="26"/>
      <c r="N535" s="65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  <c r="AL535" s="26"/>
    </row>
    <row r="536" spans="1:38" ht="23.25">
      <c r="A536" s="63"/>
      <c r="B536" s="60" t="s">
        <v>261</v>
      </c>
      <c r="C536" s="67"/>
      <c r="D536" s="26"/>
      <c r="E536" s="26"/>
      <c r="F536" s="26"/>
      <c r="G536" s="26"/>
      <c r="H536" s="26"/>
      <c r="I536" s="67"/>
      <c r="J536" s="26"/>
      <c r="K536" s="26"/>
      <c r="L536" s="48"/>
      <c r="M536" s="26"/>
      <c r="N536" s="65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  <c r="AL536" s="26"/>
    </row>
    <row r="537" spans="1:38" ht="23.25">
      <c r="A537" s="63"/>
      <c r="B537" s="60" t="s">
        <v>262</v>
      </c>
      <c r="C537" s="67">
        <f>C535</f>
        <v>6126.3988399999998</v>
      </c>
      <c r="D537" s="26"/>
      <c r="E537" s="26"/>
      <c r="F537" s="26"/>
      <c r="G537" s="26"/>
      <c r="H537" s="26"/>
      <c r="I537" s="67"/>
      <c r="J537" s="26"/>
      <c r="K537" s="26"/>
      <c r="L537" s="48"/>
      <c r="M537" s="26"/>
      <c r="N537" s="65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  <c r="AL537" s="26"/>
    </row>
    <row r="538" spans="1:38" ht="23.25">
      <c r="A538" s="64"/>
      <c r="B538" s="60" t="s">
        <v>458</v>
      </c>
      <c r="C538" s="48"/>
      <c r="D538" s="26"/>
      <c r="E538" s="26"/>
      <c r="F538" s="26"/>
      <c r="G538" s="26"/>
      <c r="H538" s="26"/>
      <c r="I538" s="61">
        <f>I535</f>
        <v>126380.564</v>
      </c>
      <c r="J538" s="26"/>
      <c r="K538" s="26"/>
      <c r="L538" s="48"/>
      <c r="M538" s="26"/>
      <c r="N538" s="65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  <c r="AL538" s="26"/>
    </row>
    <row r="539" spans="1:38" ht="23.25">
      <c r="A539" s="64"/>
      <c r="B539" s="30" t="s">
        <v>148</v>
      </c>
      <c r="C539" s="92">
        <f>C525+C528+C531+C535</f>
        <v>22144.908589999999</v>
      </c>
      <c r="D539" s="80">
        <f>D531</f>
        <v>0</v>
      </c>
      <c r="E539" s="80">
        <f t="shared" ref="E539:AL539" si="41">E525+E528</f>
        <v>0</v>
      </c>
      <c r="F539" s="92">
        <f t="shared" si="41"/>
        <v>177806.56268</v>
      </c>
      <c r="G539" s="80">
        <f t="shared" si="41"/>
        <v>15</v>
      </c>
      <c r="H539" s="80">
        <f t="shared" si="41"/>
        <v>0</v>
      </c>
      <c r="I539" s="162">
        <f>I531+I535</f>
        <v>236301.06928</v>
      </c>
      <c r="J539" s="77">
        <f>5+J535</f>
        <v>10.055</v>
      </c>
      <c r="K539" s="80">
        <f t="shared" si="41"/>
        <v>0</v>
      </c>
      <c r="L539" s="80">
        <f t="shared" si="41"/>
        <v>0</v>
      </c>
      <c r="M539" s="80">
        <f t="shared" si="41"/>
        <v>0</v>
      </c>
      <c r="N539" s="80">
        <f t="shared" si="41"/>
        <v>0</v>
      </c>
      <c r="O539" s="80">
        <f t="shared" si="41"/>
        <v>0</v>
      </c>
      <c r="P539" s="80">
        <f t="shared" si="41"/>
        <v>0</v>
      </c>
      <c r="Q539" s="80">
        <f t="shared" si="41"/>
        <v>0</v>
      </c>
      <c r="R539" s="80">
        <f t="shared" si="41"/>
        <v>0</v>
      </c>
      <c r="S539" s="80">
        <f t="shared" si="41"/>
        <v>0</v>
      </c>
      <c r="T539" s="80">
        <f t="shared" si="41"/>
        <v>0</v>
      </c>
      <c r="U539" s="80">
        <f t="shared" si="41"/>
        <v>0</v>
      </c>
      <c r="V539" s="80">
        <f t="shared" si="41"/>
        <v>0</v>
      </c>
      <c r="W539" s="80">
        <f t="shared" si="41"/>
        <v>0</v>
      </c>
      <c r="X539" s="80">
        <f t="shared" si="41"/>
        <v>0</v>
      </c>
      <c r="Y539" s="80">
        <f t="shared" si="41"/>
        <v>0</v>
      </c>
      <c r="Z539" s="80">
        <f t="shared" si="41"/>
        <v>0</v>
      </c>
      <c r="AA539" s="80">
        <f t="shared" si="41"/>
        <v>0</v>
      </c>
      <c r="AB539" s="80">
        <f t="shared" si="41"/>
        <v>0</v>
      </c>
      <c r="AC539" s="80">
        <f t="shared" si="41"/>
        <v>0</v>
      </c>
      <c r="AD539" s="80">
        <f t="shared" si="41"/>
        <v>0</v>
      </c>
      <c r="AE539" s="80">
        <f t="shared" si="41"/>
        <v>0</v>
      </c>
      <c r="AF539" s="80">
        <f t="shared" si="41"/>
        <v>0</v>
      </c>
      <c r="AG539" s="80">
        <f t="shared" si="41"/>
        <v>0</v>
      </c>
      <c r="AH539" s="80">
        <f t="shared" si="41"/>
        <v>0</v>
      </c>
      <c r="AI539" s="80">
        <f t="shared" si="41"/>
        <v>0</v>
      </c>
      <c r="AJ539" s="80">
        <f t="shared" si="41"/>
        <v>0</v>
      </c>
      <c r="AK539" s="80">
        <f t="shared" si="41"/>
        <v>0</v>
      </c>
      <c r="AL539" s="80">
        <f t="shared" si="41"/>
        <v>0</v>
      </c>
    </row>
    <row r="540" spans="1:38" ht="23.25">
      <c r="A540" s="58" t="s">
        <v>442</v>
      </c>
      <c r="B540" s="224" t="s">
        <v>33</v>
      </c>
      <c r="C540" s="225"/>
      <c r="D540" s="225"/>
      <c r="E540" s="225"/>
      <c r="F540" s="225"/>
      <c r="G540" s="225"/>
      <c r="H540" s="225"/>
      <c r="I540" s="225"/>
      <c r="J540" s="225"/>
      <c r="K540" s="225"/>
      <c r="L540" s="225"/>
      <c r="M540" s="225"/>
      <c r="N540" s="225"/>
      <c r="O540" s="225"/>
      <c r="P540" s="225"/>
      <c r="Q540" s="225"/>
      <c r="R540" s="225"/>
      <c r="S540" s="225"/>
      <c r="T540" s="225"/>
      <c r="U540" s="225"/>
      <c r="V540" s="225"/>
      <c r="W540" s="225"/>
      <c r="X540" s="225"/>
      <c r="Y540" s="225"/>
      <c r="Z540" s="225"/>
      <c r="AA540" s="225"/>
      <c r="AB540" s="225"/>
      <c r="AC540" s="225"/>
      <c r="AD540" s="225"/>
      <c r="AE540" s="225"/>
      <c r="AF540" s="225"/>
      <c r="AG540" s="225"/>
      <c r="AH540" s="225"/>
      <c r="AI540" s="225"/>
      <c r="AJ540" s="225"/>
      <c r="AK540" s="225"/>
      <c r="AL540" s="226"/>
    </row>
    <row r="541" spans="1:38" ht="145.5" customHeight="1">
      <c r="A541" s="215" t="s">
        <v>443</v>
      </c>
      <c r="B541" s="87" t="s">
        <v>568</v>
      </c>
      <c r="C541" s="26"/>
      <c r="D541" s="23"/>
      <c r="E541" s="23"/>
      <c r="F541" s="161">
        <f>F543</f>
        <v>112585.40270000001</v>
      </c>
      <c r="G541" s="74">
        <v>17.239000000000001</v>
      </c>
      <c r="H541" s="24"/>
      <c r="I541" s="23"/>
      <c r="J541" s="23"/>
      <c r="K541" s="23"/>
      <c r="L541" s="28"/>
      <c r="M541" s="33"/>
      <c r="N541" s="23"/>
      <c r="O541" s="23"/>
      <c r="P541" s="23"/>
      <c r="Q541" s="23"/>
      <c r="R541" s="28"/>
      <c r="S541" s="33"/>
      <c r="T541" s="23"/>
      <c r="U541" s="23"/>
      <c r="V541" s="23"/>
      <c r="W541" s="23"/>
      <c r="X541" s="23"/>
      <c r="Y541" s="23"/>
      <c r="Z541" s="23"/>
      <c r="AA541" s="23"/>
      <c r="AB541" s="23"/>
      <c r="AC541" s="23"/>
      <c r="AD541" s="23"/>
      <c r="AE541" s="33"/>
      <c r="AF541" s="23"/>
      <c r="AG541" s="23"/>
      <c r="AH541" s="23"/>
      <c r="AI541" s="23"/>
      <c r="AJ541" s="23"/>
      <c r="AK541" s="23"/>
      <c r="AL541" s="23"/>
    </row>
    <row r="542" spans="1:38" ht="23.25">
      <c r="A542" s="216"/>
      <c r="B542" s="30" t="s">
        <v>261</v>
      </c>
      <c r="C542" s="26"/>
      <c r="D542" s="23"/>
      <c r="E542" s="23"/>
      <c r="F542" s="38"/>
      <c r="G542" s="33"/>
      <c r="H542" s="24"/>
      <c r="I542" s="23"/>
      <c r="J542" s="23"/>
      <c r="K542" s="23"/>
      <c r="L542" s="28"/>
      <c r="M542" s="33"/>
      <c r="N542" s="23"/>
      <c r="O542" s="23"/>
      <c r="P542" s="23"/>
      <c r="Q542" s="23"/>
      <c r="R542" s="28"/>
      <c r="S542" s="33"/>
      <c r="T542" s="23"/>
      <c r="U542" s="23"/>
      <c r="V542" s="23"/>
      <c r="W542" s="23"/>
      <c r="X542" s="23"/>
      <c r="Y542" s="23"/>
      <c r="Z542" s="23"/>
      <c r="AA542" s="23"/>
      <c r="AB542" s="23"/>
      <c r="AC542" s="23"/>
      <c r="AD542" s="23"/>
      <c r="AE542" s="33"/>
      <c r="AF542" s="23"/>
      <c r="AG542" s="23"/>
      <c r="AH542" s="23"/>
      <c r="AI542" s="23"/>
      <c r="AJ542" s="23"/>
      <c r="AK542" s="23"/>
      <c r="AL542" s="23"/>
    </row>
    <row r="543" spans="1:38" ht="23.25">
      <c r="A543" s="217"/>
      <c r="B543" s="30" t="s">
        <v>262</v>
      </c>
      <c r="C543" s="26"/>
      <c r="D543" s="23"/>
      <c r="E543" s="23"/>
      <c r="F543" s="161">
        <v>112585.40270000001</v>
      </c>
      <c r="G543" s="33"/>
      <c r="H543" s="24"/>
      <c r="I543" s="23"/>
      <c r="J543" s="23"/>
      <c r="K543" s="23"/>
      <c r="L543" s="28"/>
      <c r="M543" s="33"/>
      <c r="N543" s="23"/>
      <c r="O543" s="23"/>
      <c r="P543" s="23"/>
      <c r="Q543" s="23"/>
      <c r="R543" s="28"/>
      <c r="S543" s="33"/>
      <c r="T543" s="23"/>
      <c r="U543" s="23"/>
      <c r="V543" s="23"/>
      <c r="W543" s="23"/>
      <c r="X543" s="23"/>
      <c r="Y543" s="23"/>
      <c r="Z543" s="23"/>
      <c r="AA543" s="23"/>
      <c r="AB543" s="23"/>
      <c r="AC543" s="23"/>
      <c r="AD543" s="23"/>
      <c r="AE543" s="33"/>
      <c r="AF543" s="23"/>
      <c r="AG543" s="23"/>
      <c r="AH543" s="23"/>
      <c r="AI543" s="23"/>
      <c r="AJ543" s="23"/>
      <c r="AK543" s="23"/>
      <c r="AL543" s="23"/>
    </row>
    <row r="544" spans="1:38" ht="165" customHeight="1">
      <c r="A544" s="63" t="s">
        <v>466</v>
      </c>
      <c r="B544" s="30" t="s">
        <v>569</v>
      </c>
      <c r="C544" s="26"/>
      <c r="D544" s="26"/>
      <c r="E544" s="26"/>
      <c r="F544" s="107"/>
      <c r="G544" s="65"/>
      <c r="H544" s="23"/>
      <c r="I544" s="26"/>
      <c r="J544" s="26"/>
      <c r="K544" s="26"/>
      <c r="L544" s="48">
        <v>210000</v>
      </c>
      <c r="M544" s="68">
        <v>24.8</v>
      </c>
      <c r="N544" s="26"/>
      <c r="O544" s="26"/>
      <c r="P544" s="26"/>
      <c r="Q544" s="26"/>
      <c r="R544" s="48"/>
      <c r="S544" s="65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65"/>
      <c r="AF544" s="26"/>
      <c r="AG544" s="26"/>
      <c r="AH544" s="26"/>
      <c r="AI544" s="26"/>
      <c r="AJ544" s="26"/>
      <c r="AK544" s="26"/>
      <c r="AL544" s="26"/>
    </row>
    <row r="545" spans="1:38" ht="23.25">
      <c r="A545" s="63"/>
      <c r="B545" s="30" t="s">
        <v>261</v>
      </c>
      <c r="C545" s="26"/>
      <c r="D545" s="26"/>
      <c r="E545" s="26"/>
      <c r="F545" s="107"/>
      <c r="G545" s="65"/>
      <c r="H545" s="23"/>
      <c r="I545" s="26"/>
      <c r="J545" s="26"/>
      <c r="K545" s="26"/>
      <c r="L545" s="48"/>
      <c r="M545" s="65"/>
      <c r="N545" s="26"/>
      <c r="O545" s="26"/>
      <c r="P545" s="26"/>
      <c r="Q545" s="26"/>
      <c r="R545" s="48"/>
      <c r="S545" s="65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65"/>
      <c r="AF545" s="26"/>
      <c r="AG545" s="26"/>
      <c r="AH545" s="26"/>
      <c r="AI545" s="26"/>
      <c r="AJ545" s="26"/>
      <c r="AK545" s="26"/>
      <c r="AL545" s="26"/>
    </row>
    <row r="546" spans="1:38" ht="23.25">
      <c r="A546" s="63"/>
      <c r="B546" s="30" t="s">
        <v>264</v>
      </c>
      <c r="C546" s="26"/>
      <c r="D546" s="26"/>
      <c r="E546" s="26"/>
      <c r="F546" s="107"/>
      <c r="G546" s="65"/>
      <c r="H546" s="23"/>
      <c r="I546" s="26"/>
      <c r="J546" s="26"/>
      <c r="K546" s="26"/>
      <c r="L546" s="48">
        <f>L544</f>
        <v>210000</v>
      </c>
      <c r="M546" s="65"/>
      <c r="N546" s="26"/>
      <c r="O546" s="26"/>
      <c r="P546" s="26"/>
      <c r="Q546" s="26"/>
      <c r="R546" s="48"/>
      <c r="S546" s="65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65"/>
      <c r="AF546" s="26"/>
      <c r="AG546" s="26"/>
      <c r="AH546" s="26"/>
      <c r="AI546" s="26"/>
      <c r="AJ546" s="26"/>
      <c r="AK546" s="26"/>
      <c r="AL546" s="26"/>
    </row>
    <row r="547" spans="1:38" ht="294.75" customHeight="1">
      <c r="A547" s="215" t="s">
        <v>523</v>
      </c>
      <c r="B547" s="178" t="s">
        <v>591</v>
      </c>
      <c r="C547" s="67">
        <f>23263.65029-155</f>
        <v>23108.650290000001</v>
      </c>
      <c r="D547" s="26"/>
      <c r="E547" s="65"/>
      <c r="F547" s="26"/>
      <c r="G547" s="26"/>
      <c r="H547" s="23"/>
      <c r="I547" s="26"/>
      <c r="J547" s="26"/>
      <c r="K547" s="26"/>
      <c r="L547" s="48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  <c r="AL547" s="26"/>
    </row>
    <row r="548" spans="1:38" ht="23.25">
      <c r="A548" s="216"/>
      <c r="B548" s="30" t="s">
        <v>261</v>
      </c>
      <c r="C548" s="67"/>
      <c r="D548" s="26"/>
      <c r="E548" s="65"/>
      <c r="F548" s="26"/>
      <c r="G548" s="26"/>
      <c r="H548" s="23"/>
      <c r="I548" s="26"/>
      <c r="J548" s="26"/>
      <c r="K548" s="26"/>
      <c r="L548" s="48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80"/>
      <c r="AJ548" s="26"/>
      <c r="AK548" s="26"/>
      <c r="AL548" s="26"/>
    </row>
    <row r="549" spans="1:38" ht="23.25">
      <c r="A549" s="217"/>
      <c r="B549" s="30" t="s">
        <v>262</v>
      </c>
      <c r="C549" s="67">
        <f>C547</f>
        <v>23108.650290000001</v>
      </c>
      <c r="D549" s="26"/>
      <c r="E549" s="65"/>
      <c r="F549" s="26"/>
      <c r="G549" s="26"/>
      <c r="H549" s="23"/>
      <c r="I549" s="26"/>
      <c r="J549" s="26"/>
      <c r="K549" s="26"/>
      <c r="L549" s="48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  <c r="AL549" s="26"/>
    </row>
    <row r="550" spans="1:38" ht="120.75" customHeight="1">
      <c r="A550" s="59" t="s">
        <v>524</v>
      </c>
      <c r="B550" s="30" t="s">
        <v>592</v>
      </c>
      <c r="C550" s="67"/>
      <c r="D550" s="26"/>
      <c r="E550" s="65"/>
      <c r="F550" s="26"/>
      <c r="G550" s="26"/>
      <c r="H550" s="26"/>
      <c r="I550" s="26"/>
      <c r="J550" s="26"/>
      <c r="K550" s="26"/>
      <c r="L550" s="48">
        <v>96500</v>
      </c>
      <c r="M550" s="26">
        <v>9.65</v>
      </c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  <c r="AL550" s="26"/>
    </row>
    <row r="551" spans="1:38" ht="23.25">
      <c r="A551" s="63"/>
      <c r="B551" s="30" t="s">
        <v>261</v>
      </c>
      <c r="C551" s="67"/>
      <c r="D551" s="26"/>
      <c r="E551" s="65"/>
      <c r="F551" s="26"/>
      <c r="G551" s="26"/>
      <c r="H551" s="26"/>
      <c r="I551" s="26"/>
      <c r="J551" s="26"/>
      <c r="K551" s="26"/>
      <c r="L551" s="48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  <c r="AL551" s="26"/>
    </row>
    <row r="552" spans="1:38" ht="23.25">
      <c r="A552" s="64"/>
      <c r="B552" s="30" t="s">
        <v>264</v>
      </c>
      <c r="C552" s="67"/>
      <c r="D552" s="26"/>
      <c r="E552" s="65"/>
      <c r="F552" s="26"/>
      <c r="G552" s="26"/>
      <c r="H552" s="26"/>
      <c r="I552" s="26"/>
      <c r="J552" s="26"/>
      <c r="K552" s="26"/>
      <c r="L552" s="48">
        <f>L550</f>
        <v>96500</v>
      </c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  <c r="AL552" s="26"/>
    </row>
    <row r="553" spans="1:38" ht="57.75" customHeight="1">
      <c r="A553" s="63" t="s">
        <v>525</v>
      </c>
      <c r="B553" s="30" t="s">
        <v>507</v>
      </c>
      <c r="C553" s="67"/>
      <c r="D553" s="26"/>
      <c r="E553" s="65"/>
      <c r="F553" s="26"/>
      <c r="G553" s="26"/>
      <c r="H553" s="26"/>
      <c r="I553" s="26"/>
      <c r="J553" s="26"/>
      <c r="K553" s="26"/>
      <c r="L553" s="48">
        <v>18000</v>
      </c>
      <c r="M553" s="26">
        <v>2.1139999999999999</v>
      </c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  <c r="AL553" s="26"/>
    </row>
    <row r="554" spans="1:38" ht="23.25">
      <c r="A554" s="63"/>
      <c r="B554" s="30" t="s">
        <v>261</v>
      </c>
      <c r="C554" s="67"/>
      <c r="D554" s="26"/>
      <c r="E554" s="65"/>
      <c r="F554" s="26"/>
      <c r="G554" s="26"/>
      <c r="H554" s="26"/>
      <c r="I554" s="26"/>
      <c r="J554" s="26"/>
      <c r="K554" s="26"/>
      <c r="L554" s="48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  <c r="AL554" s="26"/>
    </row>
    <row r="555" spans="1:38" ht="23.25">
      <c r="A555" s="64"/>
      <c r="B555" s="30" t="s">
        <v>264</v>
      </c>
      <c r="C555" s="67"/>
      <c r="D555" s="26"/>
      <c r="E555" s="65"/>
      <c r="F555" s="26"/>
      <c r="G555" s="26"/>
      <c r="H555" s="26"/>
      <c r="I555" s="26"/>
      <c r="J555" s="26"/>
      <c r="K555" s="26"/>
      <c r="L555" s="48">
        <f>L553</f>
        <v>18000</v>
      </c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  <c r="AL555" s="26"/>
    </row>
    <row r="556" spans="1:38" ht="23.25">
      <c r="A556" s="58"/>
      <c r="B556" s="30" t="s">
        <v>148</v>
      </c>
      <c r="C556" s="92">
        <f>C541+C547</f>
        <v>23108.650290000001</v>
      </c>
      <c r="D556" s="80">
        <f t="shared" ref="D556:AL556" si="42">D541+D547</f>
        <v>0</v>
      </c>
      <c r="E556" s="80">
        <f t="shared" si="42"/>
        <v>0</v>
      </c>
      <c r="F556" s="103">
        <f>F541+F547</f>
        <v>112585.40270000001</v>
      </c>
      <c r="G556" s="77">
        <f t="shared" si="42"/>
        <v>17.239000000000001</v>
      </c>
      <c r="H556" s="80">
        <f t="shared" si="42"/>
        <v>0</v>
      </c>
      <c r="I556" s="80">
        <f t="shared" si="42"/>
        <v>0</v>
      </c>
      <c r="J556" s="80">
        <f t="shared" si="42"/>
        <v>0</v>
      </c>
      <c r="K556" s="80">
        <f t="shared" si="42"/>
        <v>0</v>
      </c>
      <c r="L556" s="80">
        <f>L544+L550+L553</f>
        <v>324500</v>
      </c>
      <c r="M556" s="77">
        <f>M544+M550+M553</f>
        <v>36.564</v>
      </c>
      <c r="N556" s="80">
        <f t="shared" si="42"/>
        <v>0</v>
      </c>
      <c r="O556" s="80">
        <f t="shared" si="42"/>
        <v>0</v>
      </c>
      <c r="P556" s="80">
        <f t="shared" si="42"/>
        <v>0</v>
      </c>
      <c r="Q556" s="80">
        <f t="shared" si="42"/>
        <v>0</v>
      </c>
      <c r="R556" s="80">
        <f t="shared" si="42"/>
        <v>0</v>
      </c>
      <c r="S556" s="80">
        <f t="shared" si="42"/>
        <v>0</v>
      </c>
      <c r="T556" s="80">
        <f t="shared" si="42"/>
        <v>0</v>
      </c>
      <c r="U556" s="80">
        <f t="shared" si="42"/>
        <v>0</v>
      </c>
      <c r="V556" s="80">
        <f t="shared" si="42"/>
        <v>0</v>
      </c>
      <c r="W556" s="80">
        <f t="shared" si="42"/>
        <v>0</v>
      </c>
      <c r="X556" s="80">
        <f t="shared" si="42"/>
        <v>0</v>
      </c>
      <c r="Y556" s="80">
        <f t="shared" si="42"/>
        <v>0</v>
      </c>
      <c r="Z556" s="80">
        <f t="shared" si="42"/>
        <v>0</v>
      </c>
      <c r="AA556" s="80">
        <f t="shared" si="42"/>
        <v>0</v>
      </c>
      <c r="AB556" s="80">
        <f t="shared" si="42"/>
        <v>0</v>
      </c>
      <c r="AC556" s="80">
        <f t="shared" si="42"/>
        <v>0</v>
      </c>
      <c r="AD556" s="80">
        <f t="shared" si="42"/>
        <v>0</v>
      </c>
      <c r="AE556" s="80">
        <f t="shared" si="42"/>
        <v>0</v>
      </c>
      <c r="AF556" s="80">
        <f t="shared" si="42"/>
        <v>0</v>
      </c>
      <c r="AG556" s="80">
        <f t="shared" si="42"/>
        <v>0</v>
      </c>
      <c r="AH556" s="80">
        <f t="shared" si="42"/>
        <v>0</v>
      </c>
      <c r="AI556" s="80">
        <f t="shared" si="42"/>
        <v>0</v>
      </c>
      <c r="AJ556" s="80">
        <f t="shared" si="42"/>
        <v>0</v>
      </c>
      <c r="AK556" s="80">
        <f t="shared" si="42"/>
        <v>0</v>
      </c>
      <c r="AL556" s="80">
        <f t="shared" si="42"/>
        <v>0</v>
      </c>
    </row>
    <row r="557" spans="1:38" ht="23.25">
      <c r="A557" s="58" t="s">
        <v>444</v>
      </c>
      <c r="B557" s="224" t="s">
        <v>21</v>
      </c>
      <c r="C557" s="225"/>
      <c r="D557" s="225"/>
      <c r="E557" s="225"/>
      <c r="F557" s="225"/>
      <c r="G557" s="225"/>
      <c r="H557" s="225"/>
      <c r="I557" s="225"/>
      <c r="J557" s="225"/>
      <c r="K557" s="225"/>
      <c r="L557" s="225"/>
      <c r="M557" s="225"/>
      <c r="N557" s="225"/>
      <c r="O557" s="225"/>
      <c r="P557" s="225"/>
      <c r="Q557" s="225"/>
      <c r="R557" s="225"/>
      <c r="S557" s="225"/>
      <c r="T557" s="225"/>
      <c r="U557" s="225"/>
      <c r="V557" s="225"/>
      <c r="W557" s="225"/>
      <c r="X557" s="225"/>
      <c r="Y557" s="225"/>
      <c r="Z557" s="225"/>
      <c r="AA557" s="225"/>
      <c r="AB557" s="225"/>
      <c r="AC557" s="225"/>
      <c r="AD557" s="225"/>
      <c r="AE557" s="225"/>
      <c r="AF557" s="225"/>
      <c r="AG557" s="225"/>
      <c r="AH557" s="225"/>
      <c r="AI557" s="225"/>
      <c r="AJ557" s="225"/>
      <c r="AK557" s="225"/>
      <c r="AL557" s="226"/>
    </row>
    <row r="558" spans="1:38" ht="222.75" customHeight="1">
      <c r="A558" s="215" t="s">
        <v>445</v>
      </c>
      <c r="B558" s="178" t="s">
        <v>396</v>
      </c>
      <c r="C558" s="67">
        <f>9944.70586-50</f>
        <v>9894.70586</v>
      </c>
      <c r="D558" s="26"/>
      <c r="E558" s="26"/>
      <c r="F558" s="26"/>
      <c r="G558" s="26"/>
      <c r="H558" s="23"/>
      <c r="I558" s="26"/>
      <c r="J558" s="26"/>
      <c r="K558" s="26"/>
      <c r="L558" s="48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48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  <c r="AL558" s="26"/>
    </row>
    <row r="559" spans="1:38" ht="23.25">
      <c r="A559" s="216"/>
      <c r="B559" s="30" t="s">
        <v>261</v>
      </c>
      <c r="C559" s="67"/>
      <c r="D559" s="26"/>
      <c r="E559" s="26"/>
      <c r="F559" s="26"/>
      <c r="G559" s="26"/>
      <c r="H559" s="23"/>
      <c r="I559" s="26"/>
      <c r="J559" s="26"/>
      <c r="K559" s="26"/>
      <c r="L559" s="48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48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  <c r="AL559" s="26"/>
    </row>
    <row r="560" spans="1:38" ht="23.25">
      <c r="A560" s="217"/>
      <c r="B560" s="30" t="s">
        <v>262</v>
      </c>
      <c r="C560" s="67">
        <f>C558</f>
        <v>9894.70586</v>
      </c>
      <c r="D560" s="26"/>
      <c r="E560" s="26"/>
      <c r="F560" s="26"/>
      <c r="G560" s="26"/>
      <c r="H560" s="23"/>
      <c r="I560" s="26"/>
      <c r="J560" s="26"/>
      <c r="K560" s="26"/>
      <c r="L560" s="48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48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  <c r="AL560" s="26"/>
    </row>
    <row r="561" spans="1:38" ht="178.5" customHeight="1">
      <c r="A561" s="215" t="s">
        <v>526</v>
      </c>
      <c r="B561" s="87" t="s">
        <v>476</v>
      </c>
      <c r="C561" s="48"/>
      <c r="D561" s="26"/>
      <c r="E561" s="26"/>
      <c r="F561" s="67">
        <f>F563</f>
        <v>61946.537519999998</v>
      </c>
      <c r="G561" s="26">
        <v>10</v>
      </c>
      <c r="H561" s="26"/>
      <c r="I561" s="26"/>
      <c r="J561" s="26"/>
      <c r="K561" s="26"/>
      <c r="L561" s="48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48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  <c r="AL561" s="26"/>
    </row>
    <row r="562" spans="1:38" ht="23.25">
      <c r="A562" s="216"/>
      <c r="B562" s="30" t="s">
        <v>261</v>
      </c>
      <c r="C562" s="48"/>
      <c r="D562" s="26"/>
      <c r="E562" s="26"/>
      <c r="F562" s="67"/>
      <c r="G562" s="26"/>
      <c r="H562" s="26"/>
      <c r="I562" s="26"/>
      <c r="J562" s="26"/>
      <c r="K562" s="26"/>
      <c r="L562" s="48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48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  <c r="AL562" s="26"/>
    </row>
    <row r="563" spans="1:38" ht="23.25">
      <c r="A563" s="216"/>
      <c r="B563" s="30" t="s">
        <v>262</v>
      </c>
      <c r="C563" s="48"/>
      <c r="D563" s="26"/>
      <c r="E563" s="26"/>
      <c r="F563" s="67">
        <v>61946.537519999998</v>
      </c>
      <c r="G563" s="26"/>
      <c r="H563" s="26"/>
      <c r="I563" s="26"/>
      <c r="J563" s="26"/>
      <c r="K563" s="26"/>
      <c r="L563" s="48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48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  <c r="AL563" s="26"/>
    </row>
    <row r="564" spans="1:38" ht="196.5" customHeight="1">
      <c r="A564" s="59" t="s">
        <v>527</v>
      </c>
      <c r="B564" s="133" t="s">
        <v>593</v>
      </c>
      <c r="C564" s="67"/>
      <c r="D564" s="26"/>
      <c r="E564" s="26"/>
      <c r="F564" s="48">
        <f>5000+2500</f>
        <v>7500</v>
      </c>
      <c r="G564" s="26"/>
      <c r="H564" s="26"/>
      <c r="I564" s="26"/>
      <c r="J564" s="26"/>
      <c r="K564" s="26"/>
      <c r="L564" s="61">
        <v>179367.14499999999</v>
      </c>
      <c r="M564" s="26">
        <v>10.1</v>
      </c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48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  <c r="AL564" s="26"/>
    </row>
    <row r="565" spans="1:38" ht="23.25">
      <c r="A565" s="63"/>
      <c r="B565" s="133" t="s">
        <v>261</v>
      </c>
      <c r="C565" s="67"/>
      <c r="D565" s="26"/>
      <c r="E565" s="26"/>
      <c r="F565" s="48"/>
      <c r="G565" s="26"/>
      <c r="H565" s="26"/>
      <c r="I565" s="26"/>
      <c r="J565" s="26"/>
      <c r="K565" s="26"/>
      <c r="L565" s="61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48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  <c r="AL565" s="26"/>
    </row>
    <row r="566" spans="1:38" ht="23.25">
      <c r="A566" s="63"/>
      <c r="B566" s="133" t="s">
        <v>262</v>
      </c>
      <c r="C566" s="67"/>
      <c r="D566" s="26"/>
      <c r="E566" s="26"/>
      <c r="F566" s="48">
        <f>F564</f>
        <v>7500</v>
      </c>
      <c r="G566" s="26"/>
      <c r="H566" s="26"/>
      <c r="I566" s="26"/>
      <c r="J566" s="26"/>
      <c r="K566" s="26"/>
      <c r="L566" s="61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48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  <c r="AL566" s="26"/>
    </row>
    <row r="567" spans="1:38" ht="23.25">
      <c r="A567" s="63"/>
      <c r="B567" s="133" t="s">
        <v>264</v>
      </c>
      <c r="C567" s="67"/>
      <c r="D567" s="26"/>
      <c r="E567" s="26"/>
      <c r="F567" s="48"/>
      <c r="G567" s="26"/>
      <c r="H567" s="26"/>
      <c r="I567" s="26"/>
      <c r="J567" s="26"/>
      <c r="K567" s="26"/>
      <c r="L567" s="61">
        <f>L564</f>
        <v>179367.14499999999</v>
      </c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48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  <c r="AL567" s="26"/>
    </row>
    <row r="568" spans="1:38" ht="221.25" customHeight="1">
      <c r="A568" s="59" t="s">
        <v>528</v>
      </c>
      <c r="B568" s="133" t="s">
        <v>610</v>
      </c>
      <c r="C568" s="67"/>
      <c r="D568" s="26"/>
      <c r="E568" s="26"/>
      <c r="F568" s="48">
        <f>5000+2500</f>
        <v>7500</v>
      </c>
      <c r="G568" s="26"/>
      <c r="H568" s="26"/>
      <c r="I568" s="26"/>
      <c r="J568" s="26"/>
      <c r="K568" s="26"/>
      <c r="L568" s="61">
        <f>L570+L571</f>
        <v>242999.508</v>
      </c>
      <c r="M568" s="26">
        <v>10.57</v>
      </c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48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  <c r="AL568" s="26"/>
    </row>
    <row r="569" spans="1:38" ht="23.25">
      <c r="A569" s="63"/>
      <c r="B569" s="60" t="s">
        <v>261</v>
      </c>
      <c r="C569" s="67"/>
      <c r="D569" s="26"/>
      <c r="E569" s="26"/>
      <c r="F569" s="48"/>
      <c r="G569" s="26"/>
      <c r="H569" s="26"/>
      <c r="I569" s="26"/>
      <c r="J569" s="26"/>
      <c r="K569" s="26"/>
      <c r="L569" s="61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48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  <c r="AL569" s="26"/>
    </row>
    <row r="570" spans="1:38" ht="23.25">
      <c r="A570" s="63"/>
      <c r="B570" s="60" t="s">
        <v>262</v>
      </c>
      <c r="C570" s="67"/>
      <c r="D570" s="26"/>
      <c r="E570" s="26"/>
      <c r="F570" s="48">
        <f>F568</f>
        <v>7500</v>
      </c>
      <c r="G570" s="26"/>
      <c r="H570" s="26"/>
      <c r="I570" s="26"/>
      <c r="J570" s="26"/>
      <c r="K570" s="26"/>
      <c r="L570" s="48">
        <v>240500</v>
      </c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48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  <c r="AL570" s="26"/>
    </row>
    <row r="571" spans="1:38" ht="23.25">
      <c r="A571" s="63"/>
      <c r="B571" s="60" t="s">
        <v>264</v>
      </c>
      <c r="C571" s="67"/>
      <c r="D571" s="26"/>
      <c r="E571" s="26"/>
      <c r="F571" s="48"/>
      <c r="G571" s="26"/>
      <c r="H571" s="26"/>
      <c r="I571" s="26"/>
      <c r="J571" s="26"/>
      <c r="K571" s="26"/>
      <c r="L571" s="61">
        <v>2499.5079999999998</v>
      </c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48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  <c r="AL571" s="26"/>
    </row>
    <row r="572" spans="1:38" ht="52.5" customHeight="1">
      <c r="A572" s="59" t="s">
        <v>529</v>
      </c>
      <c r="B572" s="60" t="s">
        <v>456</v>
      </c>
      <c r="C572" s="143">
        <f>20000+16730.29907+0.0005</f>
        <v>36730.299570000003</v>
      </c>
      <c r="D572" s="26"/>
      <c r="E572" s="26"/>
      <c r="F572" s="48"/>
      <c r="G572" s="26"/>
      <c r="H572" s="26"/>
      <c r="I572" s="160">
        <f>I574+I575</f>
        <v>300794.24161999999</v>
      </c>
      <c r="J572" s="68">
        <v>15.2</v>
      </c>
      <c r="K572" s="26"/>
      <c r="L572" s="48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48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  <c r="AL572" s="26"/>
    </row>
    <row r="573" spans="1:38" ht="23.25">
      <c r="A573" s="63"/>
      <c r="B573" s="66" t="s">
        <v>261</v>
      </c>
      <c r="C573" s="143"/>
      <c r="D573" s="26"/>
      <c r="E573" s="26"/>
      <c r="F573" s="48"/>
      <c r="G573" s="26"/>
      <c r="H573" s="26"/>
      <c r="I573" s="160"/>
      <c r="J573" s="26"/>
      <c r="K573" s="26"/>
      <c r="L573" s="48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48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  <c r="AL573" s="26"/>
    </row>
    <row r="574" spans="1:38" ht="23.25">
      <c r="A574" s="63"/>
      <c r="B574" s="66" t="s">
        <v>262</v>
      </c>
      <c r="C574" s="143">
        <f>C572</f>
        <v>36730.299570000003</v>
      </c>
      <c r="D574" s="26"/>
      <c r="E574" s="26"/>
      <c r="F574" s="48"/>
      <c r="G574" s="26"/>
      <c r="H574" s="26"/>
      <c r="I574" s="73">
        <v>292000</v>
      </c>
      <c r="J574" s="26"/>
      <c r="K574" s="26"/>
      <c r="L574" s="48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48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  <c r="AL574" s="26"/>
    </row>
    <row r="575" spans="1:38" ht="23.25">
      <c r="A575" s="64"/>
      <c r="B575" s="30" t="s">
        <v>264</v>
      </c>
      <c r="C575" s="67"/>
      <c r="D575" s="26"/>
      <c r="E575" s="26"/>
      <c r="F575" s="48"/>
      <c r="G575" s="26"/>
      <c r="H575" s="26"/>
      <c r="I575" s="143">
        <v>8794.2416200000007</v>
      </c>
      <c r="J575" s="26"/>
      <c r="K575" s="26"/>
      <c r="L575" s="48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48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  <c r="AL575" s="26"/>
    </row>
    <row r="576" spans="1:38" ht="23.25">
      <c r="A576" s="64"/>
      <c r="B576" s="30" t="s">
        <v>148</v>
      </c>
      <c r="C576" s="92">
        <f>C558+C561+C572</f>
        <v>46625.005430000005</v>
      </c>
      <c r="D576" s="80">
        <f>D558+D561</f>
        <v>0</v>
      </c>
      <c r="E576" s="80">
        <f>E558+E561</f>
        <v>0</v>
      </c>
      <c r="F576" s="92">
        <f>F558+F561+F564+F568</f>
        <v>76946.537519999998</v>
      </c>
      <c r="G576" s="80">
        <f t="shared" ref="G576:AL576" si="43">G558+G561</f>
        <v>10</v>
      </c>
      <c r="H576" s="80">
        <f t="shared" si="43"/>
        <v>0</v>
      </c>
      <c r="I576" s="162">
        <f>I572</f>
        <v>300794.24161999999</v>
      </c>
      <c r="J576" s="98">
        <f>J572</f>
        <v>15.2</v>
      </c>
      <c r="K576" s="80">
        <f t="shared" si="43"/>
        <v>0</v>
      </c>
      <c r="L576" s="103">
        <f>L568+L564</f>
        <v>422366.65299999999</v>
      </c>
      <c r="M576" s="141">
        <f>M564+M568</f>
        <v>20.67</v>
      </c>
      <c r="N576" s="80">
        <f t="shared" si="43"/>
        <v>0</v>
      </c>
      <c r="O576" s="80">
        <f t="shared" si="43"/>
        <v>0</v>
      </c>
      <c r="P576" s="80">
        <f t="shared" si="43"/>
        <v>0</v>
      </c>
      <c r="Q576" s="80">
        <f t="shared" si="43"/>
        <v>0</v>
      </c>
      <c r="R576" s="80">
        <f t="shared" si="43"/>
        <v>0</v>
      </c>
      <c r="S576" s="80">
        <f t="shared" si="43"/>
        <v>0</v>
      </c>
      <c r="T576" s="80">
        <f t="shared" si="43"/>
        <v>0</v>
      </c>
      <c r="U576" s="80">
        <f t="shared" si="43"/>
        <v>0</v>
      </c>
      <c r="V576" s="80">
        <f t="shared" si="43"/>
        <v>0</v>
      </c>
      <c r="W576" s="80">
        <f t="shared" si="43"/>
        <v>0</v>
      </c>
      <c r="X576" s="80">
        <f t="shared" si="43"/>
        <v>0</v>
      </c>
      <c r="Y576" s="80">
        <f t="shared" si="43"/>
        <v>0</v>
      </c>
      <c r="Z576" s="80">
        <f t="shared" si="43"/>
        <v>0</v>
      </c>
      <c r="AA576" s="80">
        <f t="shared" si="43"/>
        <v>0</v>
      </c>
      <c r="AB576" s="80">
        <f t="shared" si="43"/>
        <v>0</v>
      </c>
      <c r="AC576" s="80">
        <f t="shared" si="43"/>
        <v>0</v>
      </c>
      <c r="AD576" s="80">
        <f t="shared" si="43"/>
        <v>0</v>
      </c>
      <c r="AE576" s="80">
        <f t="shared" si="43"/>
        <v>0</v>
      </c>
      <c r="AF576" s="80">
        <f t="shared" si="43"/>
        <v>0</v>
      </c>
      <c r="AG576" s="80">
        <f t="shared" si="43"/>
        <v>0</v>
      </c>
      <c r="AH576" s="80">
        <f t="shared" si="43"/>
        <v>0</v>
      </c>
      <c r="AI576" s="80">
        <f t="shared" si="43"/>
        <v>0</v>
      </c>
      <c r="AJ576" s="80">
        <f t="shared" si="43"/>
        <v>0</v>
      </c>
      <c r="AK576" s="80">
        <f t="shared" si="43"/>
        <v>0</v>
      </c>
      <c r="AL576" s="80">
        <f t="shared" si="43"/>
        <v>0</v>
      </c>
    </row>
    <row r="577" spans="1:38" ht="23.25">
      <c r="A577" s="58" t="s">
        <v>467</v>
      </c>
      <c r="B577" s="221" t="s">
        <v>22</v>
      </c>
      <c r="C577" s="222"/>
      <c r="D577" s="222"/>
      <c r="E577" s="222"/>
      <c r="F577" s="222"/>
      <c r="G577" s="222"/>
      <c r="H577" s="222"/>
      <c r="I577" s="222"/>
      <c r="J577" s="222"/>
      <c r="K577" s="222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22"/>
      <c r="Z577" s="222"/>
      <c r="AA577" s="222"/>
      <c r="AB577" s="222"/>
      <c r="AC577" s="222"/>
      <c r="AD577" s="222"/>
      <c r="AE577" s="222"/>
      <c r="AF577" s="222"/>
      <c r="AG577" s="222"/>
      <c r="AH577" s="222"/>
      <c r="AI577" s="222"/>
      <c r="AJ577" s="222"/>
      <c r="AK577" s="222"/>
      <c r="AL577" s="223"/>
    </row>
    <row r="578" spans="1:38" ht="91.5" customHeight="1">
      <c r="A578" s="215" t="s">
        <v>468</v>
      </c>
      <c r="B578" s="87" t="s">
        <v>571</v>
      </c>
      <c r="C578" s="26"/>
      <c r="D578" s="26"/>
      <c r="E578" s="26"/>
      <c r="F578" s="143">
        <v>37070.720970000002</v>
      </c>
      <c r="G578" s="26">
        <v>5.2</v>
      </c>
      <c r="H578" s="23"/>
      <c r="I578" s="28"/>
      <c r="J578" s="26"/>
      <c r="K578" s="26"/>
      <c r="L578" s="48"/>
      <c r="M578" s="26"/>
      <c r="N578" s="26"/>
      <c r="O578" s="26"/>
      <c r="P578" s="26"/>
      <c r="Q578" s="26"/>
      <c r="R578" s="48"/>
      <c r="S578" s="26"/>
      <c r="T578" s="26"/>
      <c r="U578" s="26"/>
      <c r="V578" s="26"/>
      <c r="W578" s="26"/>
      <c r="X578" s="48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  <c r="AL578" s="26"/>
    </row>
    <row r="579" spans="1:38" ht="23.25">
      <c r="A579" s="216"/>
      <c r="B579" s="30" t="s">
        <v>261</v>
      </c>
      <c r="C579" s="26"/>
      <c r="D579" s="26"/>
      <c r="E579" s="26"/>
      <c r="F579" s="143"/>
      <c r="G579" s="26"/>
      <c r="H579" s="25"/>
      <c r="I579" s="28"/>
      <c r="J579" s="26"/>
      <c r="K579" s="26"/>
      <c r="L579" s="48"/>
      <c r="M579" s="26"/>
      <c r="N579" s="26"/>
      <c r="O579" s="26"/>
      <c r="P579" s="26"/>
      <c r="Q579" s="26"/>
      <c r="R579" s="48"/>
      <c r="S579" s="26"/>
      <c r="T579" s="26"/>
      <c r="U579" s="26"/>
      <c r="V579" s="26"/>
      <c r="W579" s="26"/>
      <c r="X579" s="48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  <c r="AL579" s="26"/>
    </row>
    <row r="580" spans="1:38" ht="23.25">
      <c r="A580" s="217"/>
      <c r="B580" s="30" t="s">
        <v>262</v>
      </c>
      <c r="C580" s="26"/>
      <c r="D580" s="26"/>
      <c r="E580" s="26"/>
      <c r="F580" s="143">
        <f>F578</f>
        <v>37070.720970000002</v>
      </c>
      <c r="G580" s="26"/>
      <c r="H580" s="25"/>
      <c r="I580" s="28"/>
      <c r="J580" s="26"/>
      <c r="K580" s="26"/>
      <c r="L580" s="48"/>
      <c r="M580" s="26"/>
      <c r="N580" s="26"/>
      <c r="O580" s="26"/>
      <c r="P580" s="26"/>
      <c r="Q580" s="26"/>
      <c r="R580" s="48"/>
      <c r="S580" s="26"/>
      <c r="T580" s="26"/>
      <c r="U580" s="26"/>
      <c r="V580" s="26"/>
      <c r="W580" s="26"/>
      <c r="X580" s="48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  <c r="AL580" s="26"/>
    </row>
    <row r="581" spans="1:38" ht="93.75" customHeight="1">
      <c r="A581" s="59" t="s">
        <v>469</v>
      </c>
      <c r="B581" s="88" t="s">
        <v>572</v>
      </c>
      <c r="C581" s="26"/>
      <c r="D581" s="26"/>
      <c r="E581" s="26"/>
      <c r="F581" s="143">
        <f>2672.21802+2085.11874</f>
        <v>4757.3367600000001</v>
      </c>
      <c r="G581" s="26"/>
      <c r="H581" s="23"/>
      <c r="I581" s="28"/>
      <c r="J581" s="26"/>
      <c r="K581" s="26"/>
      <c r="L581" s="67">
        <v>38289.962549999997</v>
      </c>
      <c r="M581" s="26">
        <v>3</v>
      </c>
      <c r="N581" s="26"/>
      <c r="O581" s="26"/>
      <c r="P581" s="26"/>
      <c r="Q581" s="26"/>
      <c r="R581" s="48"/>
      <c r="S581" s="26"/>
      <c r="T581" s="26"/>
      <c r="U581" s="26"/>
      <c r="V581" s="26"/>
      <c r="W581" s="26"/>
      <c r="X581" s="48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  <c r="AL581" s="26"/>
    </row>
    <row r="582" spans="1:38" ht="23.25">
      <c r="A582" s="63"/>
      <c r="B582" s="60" t="s">
        <v>261</v>
      </c>
      <c r="C582" s="26"/>
      <c r="D582" s="26"/>
      <c r="E582" s="26"/>
      <c r="F582" s="143"/>
      <c r="G582" s="26"/>
      <c r="H582" s="23"/>
      <c r="I582" s="28"/>
      <c r="J582" s="26"/>
      <c r="K582" s="26"/>
      <c r="L582" s="67"/>
      <c r="M582" s="26"/>
      <c r="N582" s="26"/>
      <c r="O582" s="26"/>
      <c r="P582" s="26"/>
      <c r="Q582" s="26"/>
      <c r="R582" s="48"/>
      <c r="S582" s="26"/>
      <c r="T582" s="26"/>
      <c r="U582" s="26"/>
      <c r="V582" s="26"/>
      <c r="W582" s="26"/>
      <c r="X582" s="48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  <c r="AL582" s="26"/>
    </row>
    <row r="583" spans="1:38" ht="23.25">
      <c r="A583" s="63"/>
      <c r="B583" s="60" t="s">
        <v>262</v>
      </c>
      <c r="C583" s="26"/>
      <c r="D583" s="26"/>
      <c r="E583" s="26"/>
      <c r="F583" s="143">
        <f>F581</f>
        <v>4757.3367600000001</v>
      </c>
      <c r="G583" s="26"/>
      <c r="H583" s="23"/>
      <c r="I583" s="28"/>
      <c r="J583" s="26"/>
      <c r="K583" s="26"/>
      <c r="L583" s="67"/>
      <c r="M583" s="26"/>
      <c r="N583" s="26"/>
      <c r="O583" s="26"/>
      <c r="P583" s="26"/>
      <c r="Q583" s="26"/>
      <c r="R583" s="48"/>
      <c r="S583" s="26"/>
      <c r="T583" s="26"/>
      <c r="U583" s="26"/>
      <c r="V583" s="26"/>
      <c r="W583" s="26"/>
      <c r="X583" s="48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  <c r="AL583" s="26"/>
    </row>
    <row r="584" spans="1:38" ht="23.25">
      <c r="A584" s="64"/>
      <c r="B584" s="60" t="s">
        <v>264</v>
      </c>
      <c r="C584" s="26"/>
      <c r="D584" s="26"/>
      <c r="E584" s="26"/>
      <c r="F584" s="143"/>
      <c r="G584" s="26"/>
      <c r="H584" s="26"/>
      <c r="I584" s="48"/>
      <c r="J584" s="26"/>
      <c r="K584" s="26"/>
      <c r="L584" s="67">
        <f>L581</f>
        <v>38289.962549999997</v>
      </c>
      <c r="M584" s="26"/>
      <c r="N584" s="26"/>
      <c r="O584" s="26"/>
      <c r="P584" s="26"/>
      <c r="Q584" s="26"/>
      <c r="R584" s="48"/>
      <c r="S584" s="26"/>
      <c r="T584" s="26"/>
      <c r="U584" s="26"/>
      <c r="V584" s="26"/>
      <c r="W584" s="26"/>
      <c r="X584" s="48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  <c r="AL584" s="26"/>
    </row>
    <row r="585" spans="1:38" ht="75.75" customHeight="1">
      <c r="A585" s="63" t="s">
        <v>499</v>
      </c>
      <c r="B585" s="60" t="s">
        <v>573</v>
      </c>
      <c r="C585" s="26"/>
      <c r="D585" s="26"/>
      <c r="E585" s="26"/>
      <c r="F585" s="143"/>
      <c r="G585" s="26"/>
      <c r="H585" s="26"/>
      <c r="I585" s="48"/>
      <c r="J585" s="26"/>
      <c r="K585" s="26"/>
      <c r="L585" s="48">
        <v>100000</v>
      </c>
      <c r="M585" s="26">
        <v>12.596</v>
      </c>
      <c r="N585" s="26"/>
      <c r="O585" s="26"/>
      <c r="P585" s="26"/>
      <c r="Q585" s="26"/>
      <c r="R585" s="48"/>
      <c r="S585" s="26"/>
      <c r="T585" s="26"/>
      <c r="U585" s="26"/>
      <c r="V585" s="26"/>
      <c r="W585" s="26"/>
      <c r="X585" s="48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  <c r="AL585" s="26"/>
    </row>
    <row r="586" spans="1:38" ht="23.25">
      <c r="A586" s="63"/>
      <c r="B586" s="66" t="s">
        <v>261</v>
      </c>
      <c r="C586" s="26"/>
      <c r="D586" s="26"/>
      <c r="E586" s="26"/>
      <c r="F586" s="143"/>
      <c r="G586" s="26"/>
      <c r="H586" s="26"/>
      <c r="I586" s="48"/>
      <c r="J586" s="26"/>
      <c r="K586" s="26"/>
      <c r="L586" s="48"/>
      <c r="M586" s="26"/>
      <c r="N586" s="26"/>
      <c r="O586" s="26"/>
      <c r="P586" s="26"/>
      <c r="Q586" s="26"/>
      <c r="R586" s="48"/>
      <c r="S586" s="26"/>
      <c r="T586" s="26"/>
      <c r="U586" s="26"/>
      <c r="V586" s="26"/>
      <c r="W586" s="26"/>
      <c r="X586" s="48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  <c r="AL586" s="26"/>
    </row>
    <row r="587" spans="1:38" ht="23.25">
      <c r="A587" s="64"/>
      <c r="B587" s="30" t="s">
        <v>264</v>
      </c>
      <c r="C587" s="26"/>
      <c r="D587" s="26"/>
      <c r="E587" s="26"/>
      <c r="F587" s="143"/>
      <c r="G587" s="26"/>
      <c r="H587" s="26"/>
      <c r="I587" s="48"/>
      <c r="J587" s="26"/>
      <c r="K587" s="26"/>
      <c r="L587" s="48">
        <f>L585</f>
        <v>100000</v>
      </c>
      <c r="M587" s="26"/>
      <c r="N587" s="26"/>
      <c r="O587" s="26"/>
      <c r="P587" s="26"/>
      <c r="Q587" s="26"/>
      <c r="R587" s="48"/>
      <c r="S587" s="26"/>
      <c r="T587" s="26"/>
      <c r="U587" s="26"/>
      <c r="V587" s="26"/>
      <c r="W587" s="26"/>
      <c r="X587" s="48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  <c r="AL587" s="26"/>
    </row>
    <row r="588" spans="1:38" ht="23.25">
      <c r="A588" s="64"/>
      <c r="B588" s="30" t="s">
        <v>148</v>
      </c>
      <c r="C588" s="79">
        <f>C578</f>
        <v>0</v>
      </c>
      <c r="D588" s="79">
        <f t="shared" ref="D588:AL588" si="44">D578</f>
        <v>0</v>
      </c>
      <c r="E588" s="79">
        <f t="shared" si="44"/>
        <v>0</v>
      </c>
      <c r="F588" s="162">
        <f>F578+F581</f>
        <v>41828.05773</v>
      </c>
      <c r="G588" s="78">
        <f t="shared" si="44"/>
        <v>5.2</v>
      </c>
      <c r="H588" s="79">
        <f t="shared" si="44"/>
        <v>0</v>
      </c>
      <c r="I588" s="79">
        <f t="shared" si="44"/>
        <v>0</v>
      </c>
      <c r="J588" s="79">
        <f t="shared" si="44"/>
        <v>0</v>
      </c>
      <c r="K588" s="79">
        <f t="shared" si="44"/>
        <v>0</v>
      </c>
      <c r="L588" s="92">
        <f>L581+L585</f>
        <v>138289.96255</v>
      </c>
      <c r="M588" s="91">
        <f>3+M585</f>
        <v>15.596</v>
      </c>
      <c r="N588" s="79">
        <f t="shared" si="44"/>
        <v>0</v>
      </c>
      <c r="O588" s="79">
        <f t="shared" si="44"/>
        <v>0</v>
      </c>
      <c r="P588" s="79">
        <f t="shared" si="44"/>
        <v>0</v>
      </c>
      <c r="Q588" s="79">
        <f t="shared" si="44"/>
        <v>0</v>
      </c>
      <c r="R588" s="79">
        <f t="shared" si="44"/>
        <v>0</v>
      </c>
      <c r="S588" s="79">
        <f t="shared" si="44"/>
        <v>0</v>
      </c>
      <c r="T588" s="79">
        <f t="shared" si="44"/>
        <v>0</v>
      </c>
      <c r="U588" s="79">
        <f t="shared" si="44"/>
        <v>0</v>
      </c>
      <c r="V588" s="79">
        <f t="shared" si="44"/>
        <v>0</v>
      </c>
      <c r="W588" s="79">
        <f t="shared" si="44"/>
        <v>0</v>
      </c>
      <c r="X588" s="79">
        <f t="shared" si="44"/>
        <v>0</v>
      </c>
      <c r="Y588" s="79">
        <f t="shared" si="44"/>
        <v>0</v>
      </c>
      <c r="Z588" s="79">
        <f t="shared" si="44"/>
        <v>0</v>
      </c>
      <c r="AA588" s="79">
        <f t="shared" si="44"/>
        <v>0</v>
      </c>
      <c r="AB588" s="79">
        <f t="shared" si="44"/>
        <v>0</v>
      </c>
      <c r="AC588" s="79">
        <f t="shared" si="44"/>
        <v>0</v>
      </c>
      <c r="AD588" s="79">
        <f t="shared" si="44"/>
        <v>0</v>
      </c>
      <c r="AE588" s="79">
        <f t="shared" si="44"/>
        <v>0</v>
      </c>
      <c r="AF588" s="79">
        <f t="shared" si="44"/>
        <v>0</v>
      </c>
      <c r="AG588" s="79">
        <f t="shared" si="44"/>
        <v>0</v>
      </c>
      <c r="AH588" s="79">
        <f t="shared" si="44"/>
        <v>0</v>
      </c>
      <c r="AI588" s="79">
        <f t="shared" si="44"/>
        <v>0</v>
      </c>
      <c r="AJ588" s="79">
        <f t="shared" si="44"/>
        <v>0</v>
      </c>
      <c r="AK588" s="79">
        <f t="shared" si="44"/>
        <v>0</v>
      </c>
      <c r="AL588" s="79">
        <f t="shared" si="44"/>
        <v>0</v>
      </c>
    </row>
    <row r="589" spans="1:38" ht="23.25">
      <c r="A589" s="58" t="s">
        <v>470</v>
      </c>
      <c r="B589" s="221" t="s">
        <v>23</v>
      </c>
      <c r="C589" s="222"/>
      <c r="D589" s="222"/>
      <c r="E589" s="222"/>
      <c r="F589" s="222"/>
      <c r="G589" s="222"/>
      <c r="H589" s="222"/>
      <c r="I589" s="222"/>
      <c r="J589" s="222"/>
      <c r="K589" s="222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22"/>
      <c r="Z589" s="222"/>
      <c r="AA589" s="222"/>
      <c r="AB589" s="222"/>
      <c r="AC589" s="222"/>
      <c r="AD589" s="222"/>
      <c r="AE589" s="222"/>
      <c r="AF589" s="222"/>
      <c r="AG589" s="222"/>
      <c r="AH589" s="222"/>
      <c r="AI589" s="222"/>
      <c r="AJ589" s="222"/>
      <c r="AK589" s="222"/>
      <c r="AL589" s="223"/>
    </row>
    <row r="590" spans="1:38" ht="93">
      <c r="A590" s="59" t="s">
        <v>471</v>
      </c>
      <c r="B590" s="30" t="s">
        <v>481</v>
      </c>
      <c r="C590" s="67">
        <v>9625.1259599999994</v>
      </c>
      <c r="D590" s="26">
        <v>0.4</v>
      </c>
      <c r="E590" s="26"/>
      <c r="F590" s="26"/>
      <c r="G590" s="26"/>
      <c r="H590" s="25"/>
      <c r="I590" s="23"/>
      <c r="J590" s="26"/>
      <c r="K590" s="26"/>
      <c r="L590" s="48"/>
      <c r="M590" s="26"/>
      <c r="N590" s="26"/>
      <c r="O590" s="48"/>
      <c r="P590" s="26"/>
      <c r="Q590" s="26"/>
      <c r="R590" s="48"/>
      <c r="S590" s="26"/>
      <c r="T590" s="26"/>
      <c r="U590" s="26"/>
      <c r="V590" s="26"/>
      <c r="W590" s="26"/>
      <c r="X590" s="48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  <c r="AL590" s="26"/>
    </row>
    <row r="591" spans="1:38" ht="23.25">
      <c r="A591" s="63"/>
      <c r="B591" s="30" t="s">
        <v>261</v>
      </c>
      <c r="C591" s="67"/>
      <c r="D591" s="26"/>
      <c r="E591" s="26"/>
      <c r="F591" s="26"/>
      <c r="G591" s="26"/>
      <c r="H591" s="25"/>
      <c r="I591" s="23"/>
      <c r="J591" s="26"/>
      <c r="K591" s="26"/>
      <c r="L591" s="48"/>
      <c r="M591" s="26"/>
      <c r="N591" s="26"/>
      <c r="O591" s="48"/>
      <c r="P591" s="26"/>
      <c r="Q591" s="26"/>
      <c r="R591" s="48"/>
      <c r="S591" s="26"/>
      <c r="T591" s="26"/>
      <c r="U591" s="26"/>
      <c r="V591" s="26"/>
      <c r="W591" s="26"/>
      <c r="X591" s="48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  <c r="AL591" s="26"/>
    </row>
    <row r="592" spans="1:38" ht="23.25">
      <c r="A592" s="64"/>
      <c r="B592" s="30" t="s">
        <v>262</v>
      </c>
      <c r="C592" s="67">
        <f>C590</f>
        <v>9625.1259599999994</v>
      </c>
      <c r="D592" s="26"/>
      <c r="E592" s="26"/>
      <c r="F592" s="26"/>
      <c r="G592" s="26"/>
      <c r="H592" s="25"/>
      <c r="I592" s="23"/>
      <c r="J592" s="26"/>
      <c r="K592" s="26"/>
      <c r="L592" s="48"/>
      <c r="M592" s="26"/>
      <c r="N592" s="26"/>
      <c r="O592" s="48"/>
      <c r="P592" s="26"/>
      <c r="Q592" s="26"/>
      <c r="R592" s="48"/>
      <c r="S592" s="26"/>
      <c r="T592" s="26"/>
      <c r="U592" s="26"/>
      <c r="V592" s="26"/>
      <c r="W592" s="26"/>
      <c r="X592" s="48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  <c r="AL592" s="26"/>
    </row>
    <row r="593" spans="1:38" ht="23.25">
      <c r="A593" s="64"/>
      <c r="B593" s="30" t="s">
        <v>148</v>
      </c>
      <c r="C593" s="92">
        <f>C590</f>
        <v>9625.1259599999994</v>
      </c>
      <c r="D593" s="98">
        <f t="shared" ref="D593:AL593" si="45">D590</f>
        <v>0.4</v>
      </c>
      <c r="E593" s="80">
        <f t="shared" si="45"/>
        <v>0</v>
      </c>
      <c r="F593" s="80">
        <f t="shared" si="45"/>
        <v>0</v>
      </c>
      <c r="G593" s="80">
        <f t="shared" si="45"/>
        <v>0</v>
      </c>
      <c r="H593" s="80">
        <f t="shared" si="45"/>
        <v>0</v>
      </c>
      <c r="I593" s="80">
        <f t="shared" si="45"/>
        <v>0</v>
      </c>
      <c r="J593" s="80">
        <f t="shared" si="45"/>
        <v>0</v>
      </c>
      <c r="K593" s="80">
        <f t="shared" si="45"/>
        <v>0</v>
      </c>
      <c r="L593" s="80">
        <f t="shared" si="45"/>
        <v>0</v>
      </c>
      <c r="M593" s="80">
        <f t="shared" si="45"/>
        <v>0</v>
      </c>
      <c r="N593" s="80">
        <f t="shared" si="45"/>
        <v>0</v>
      </c>
      <c r="O593" s="80">
        <f t="shared" si="45"/>
        <v>0</v>
      </c>
      <c r="P593" s="80">
        <f t="shared" si="45"/>
        <v>0</v>
      </c>
      <c r="Q593" s="80">
        <f t="shared" si="45"/>
        <v>0</v>
      </c>
      <c r="R593" s="80">
        <f t="shared" si="45"/>
        <v>0</v>
      </c>
      <c r="S593" s="80">
        <f t="shared" si="45"/>
        <v>0</v>
      </c>
      <c r="T593" s="80">
        <f t="shared" si="45"/>
        <v>0</v>
      </c>
      <c r="U593" s="80">
        <f t="shared" si="45"/>
        <v>0</v>
      </c>
      <c r="V593" s="80">
        <f t="shared" si="45"/>
        <v>0</v>
      </c>
      <c r="W593" s="80">
        <f t="shared" si="45"/>
        <v>0</v>
      </c>
      <c r="X593" s="80">
        <f t="shared" si="45"/>
        <v>0</v>
      </c>
      <c r="Y593" s="80">
        <f t="shared" si="45"/>
        <v>0</v>
      </c>
      <c r="Z593" s="80">
        <f t="shared" si="45"/>
        <v>0</v>
      </c>
      <c r="AA593" s="80">
        <f t="shared" si="45"/>
        <v>0</v>
      </c>
      <c r="AB593" s="80">
        <f t="shared" si="45"/>
        <v>0</v>
      </c>
      <c r="AC593" s="80">
        <f t="shared" si="45"/>
        <v>0</v>
      </c>
      <c r="AD593" s="80">
        <f t="shared" si="45"/>
        <v>0</v>
      </c>
      <c r="AE593" s="80">
        <f t="shared" si="45"/>
        <v>0</v>
      </c>
      <c r="AF593" s="80">
        <f t="shared" si="45"/>
        <v>0</v>
      </c>
      <c r="AG593" s="80">
        <f t="shared" si="45"/>
        <v>0</v>
      </c>
      <c r="AH593" s="80">
        <f t="shared" si="45"/>
        <v>0</v>
      </c>
      <c r="AI593" s="80">
        <f t="shared" si="45"/>
        <v>0</v>
      </c>
      <c r="AJ593" s="80">
        <f t="shared" si="45"/>
        <v>0</v>
      </c>
      <c r="AK593" s="80">
        <f t="shared" si="45"/>
        <v>0</v>
      </c>
      <c r="AL593" s="80">
        <f t="shared" si="45"/>
        <v>0</v>
      </c>
    </row>
    <row r="594" spans="1:38" ht="23.25">
      <c r="A594" s="58" t="s">
        <v>530</v>
      </c>
      <c r="B594" s="221" t="s">
        <v>24</v>
      </c>
      <c r="C594" s="222"/>
      <c r="D594" s="222"/>
      <c r="E594" s="222"/>
      <c r="F594" s="222"/>
      <c r="G594" s="222"/>
      <c r="H594" s="222"/>
      <c r="I594" s="222"/>
      <c r="J594" s="222"/>
      <c r="K594" s="222"/>
      <c r="L594" s="222"/>
      <c r="M594" s="222"/>
      <c r="N594" s="222"/>
      <c r="O594" s="222"/>
      <c r="P594" s="222"/>
      <c r="Q594" s="222"/>
      <c r="R594" s="222"/>
      <c r="S594" s="222"/>
      <c r="T594" s="222"/>
      <c r="U594" s="222"/>
      <c r="V594" s="222"/>
      <c r="W594" s="222"/>
      <c r="X594" s="222"/>
      <c r="Y594" s="222"/>
      <c r="Z594" s="222"/>
      <c r="AA594" s="222"/>
      <c r="AB594" s="222"/>
      <c r="AC594" s="222"/>
      <c r="AD594" s="222"/>
      <c r="AE594" s="222"/>
      <c r="AF594" s="222"/>
      <c r="AG594" s="222"/>
      <c r="AH594" s="222"/>
      <c r="AI594" s="222"/>
      <c r="AJ594" s="222"/>
      <c r="AK594" s="222"/>
      <c r="AL594" s="223"/>
    </row>
    <row r="595" spans="1:38" ht="96" customHeight="1">
      <c r="A595" s="215" t="s">
        <v>531</v>
      </c>
      <c r="B595" s="174" t="s">
        <v>397</v>
      </c>
      <c r="C595" s="26"/>
      <c r="D595" s="26"/>
      <c r="E595" s="26"/>
      <c r="F595" s="67">
        <f>F597</f>
        <v>37053.050759999998</v>
      </c>
      <c r="G595" s="26">
        <v>4</v>
      </c>
      <c r="H595" s="26"/>
      <c r="I595" s="26"/>
      <c r="J595" s="65"/>
      <c r="K595" s="26"/>
      <c r="L595" s="48"/>
      <c r="M595" s="26"/>
      <c r="N595" s="26"/>
      <c r="O595" s="48"/>
      <c r="P595" s="26"/>
      <c r="Q595" s="26"/>
      <c r="R595" s="48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  <c r="AL595" s="26"/>
    </row>
    <row r="596" spans="1:38" ht="23.25">
      <c r="A596" s="216"/>
      <c r="B596" s="66" t="s">
        <v>261</v>
      </c>
      <c r="C596" s="26"/>
      <c r="D596" s="26"/>
      <c r="E596" s="26"/>
      <c r="F596" s="67"/>
      <c r="G596" s="26"/>
      <c r="H596" s="26"/>
      <c r="I596" s="26"/>
      <c r="J596" s="65"/>
      <c r="K596" s="26"/>
      <c r="L596" s="48"/>
      <c r="M596" s="26"/>
      <c r="N596" s="26"/>
      <c r="O596" s="48"/>
      <c r="P596" s="26"/>
      <c r="Q596" s="26"/>
      <c r="R596" s="48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  <c r="AL596" s="26"/>
    </row>
    <row r="597" spans="1:38" ht="23.25">
      <c r="A597" s="217"/>
      <c r="B597" s="66" t="s">
        <v>262</v>
      </c>
      <c r="C597" s="26"/>
      <c r="D597" s="26"/>
      <c r="E597" s="26"/>
      <c r="F597" s="67">
        <v>37053.050759999998</v>
      </c>
      <c r="G597" s="26"/>
      <c r="H597" s="26"/>
      <c r="I597" s="26"/>
      <c r="J597" s="65"/>
      <c r="K597" s="26"/>
      <c r="L597" s="48"/>
      <c r="M597" s="26"/>
      <c r="N597" s="26"/>
      <c r="O597" s="48"/>
      <c r="P597" s="26"/>
      <c r="Q597" s="26"/>
      <c r="R597" s="48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  <c r="AL597" s="26"/>
    </row>
    <row r="598" spans="1:38" ht="93">
      <c r="A598" s="59" t="s">
        <v>532</v>
      </c>
      <c r="B598" s="96" t="s">
        <v>538</v>
      </c>
      <c r="C598" s="190"/>
      <c r="D598" s="190"/>
      <c r="E598" s="190"/>
      <c r="F598" s="143">
        <v>12152.6348</v>
      </c>
      <c r="G598" s="190"/>
      <c r="H598" s="190"/>
      <c r="I598" s="190"/>
      <c r="J598" s="193"/>
      <c r="K598" s="190"/>
      <c r="L598" s="194">
        <f>L601</f>
        <v>48610.539199999999</v>
      </c>
      <c r="M598" s="190">
        <v>4.5</v>
      </c>
      <c r="N598" s="26"/>
      <c r="O598" s="48"/>
      <c r="P598" s="26"/>
      <c r="Q598" s="26"/>
      <c r="R598" s="48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  <c r="AL598" s="26"/>
    </row>
    <row r="599" spans="1:38" ht="23.25">
      <c r="A599" s="63"/>
      <c r="B599" s="96" t="s">
        <v>261</v>
      </c>
      <c r="C599" s="190"/>
      <c r="D599" s="190"/>
      <c r="E599" s="190"/>
      <c r="F599" s="143"/>
      <c r="G599" s="190"/>
      <c r="H599" s="190"/>
      <c r="I599" s="190"/>
      <c r="J599" s="193"/>
      <c r="K599" s="190"/>
      <c r="L599" s="194"/>
      <c r="M599" s="190"/>
      <c r="N599" s="26"/>
      <c r="O599" s="48"/>
      <c r="P599" s="26"/>
      <c r="Q599" s="26"/>
      <c r="R599" s="48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  <c r="AL599" s="26"/>
    </row>
    <row r="600" spans="1:38" ht="23.25">
      <c r="A600" s="63"/>
      <c r="B600" s="66" t="s">
        <v>262</v>
      </c>
      <c r="C600" s="190"/>
      <c r="D600" s="190"/>
      <c r="E600" s="190"/>
      <c r="F600" s="143">
        <f>F598</f>
        <v>12152.6348</v>
      </c>
      <c r="G600" s="190"/>
      <c r="H600" s="190"/>
      <c r="I600" s="190"/>
      <c r="J600" s="193"/>
      <c r="K600" s="190"/>
      <c r="L600" s="194"/>
      <c r="M600" s="190"/>
      <c r="N600" s="26"/>
      <c r="O600" s="48"/>
      <c r="P600" s="26"/>
      <c r="Q600" s="26"/>
      <c r="R600" s="48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  <c r="AL600" s="26"/>
    </row>
    <row r="601" spans="1:38" ht="23.25">
      <c r="A601" s="63"/>
      <c r="B601" s="96" t="s">
        <v>458</v>
      </c>
      <c r="C601" s="190"/>
      <c r="D601" s="190"/>
      <c r="E601" s="190"/>
      <c r="F601" s="143"/>
      <c r="G601" s="190"/>
      <c r="H601" s="190"/>
      <c r="I601" s="190"/>
      <c r="J601" s="193"/>
      <c r="K601" s="190"/>
      <c r="L601" s="194">
        <v>48610.539199999999</v>
      </c>
      <c r="M601" s="190"/>
      <c r="N601" s="26"/>
      <c r="O601" s="48"/>
      <c r="P601" s="26"/>
      <c r="Q601" s="26"/>
      <c r="R601" s="48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  <c r="AL601" s="26"/>
    </row>
    <row r="602" spans="1:38" ht="116.25">
      <c r="A602" s="59" t="s">
        <v>533</v>
      </c>
      <c r="B602" s="96" t="s">
        <v>482</v>
      </c>
      <c r="C602" s="190"/>
      <c r="D602" s="190"/>
      <c r="E602" s="190"/>
      <c r="F602" s="143">
        <f>F604+F605</f>
        <v>11607.293180000001</v>
      </c>
      <c r="G602" s="190"/>
      <c r="H602" s="190"/>
      <c r="I602" s="190"/>
      <c r="J602" s="193"/>
      <c r="K602" s="190"/>
      <c r="L602" s="143">
        <f>L605</f>
        <v>7046.8820100000003</v>
      </c>
      <c r="M602" s="190">
        <v>1.2929999999999999</v>
      </c>
      <c r="N602" s="26"/>
      <c r="O602" s="48"/>
      <c r="P602" s="26"/>
      <c r="Q602" s="26"/>
      <c r="R602" s="48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  <c r="AL602" s="26"/>
    </row>
    <row r="603" spans="1:38" ht="23.25">
      <c r="A603" s="63"/>
      <c r="B603" s="100" t="s">
        <v>261</v>
      </c>
      <c r="C603" s="190"/>
      <c r="D603" s="190"/>
      <c r="E603" s="190"/>
      <c r="F603" s="143"/>
      <c r="G603" s="190"/>
      <c r="H603" s="190"/>
      <c r="I603" s="190"/>
      <c r="J603" s="193"/>
      <c r="K603" s="190"/>
      <c r="L603" s="143"/>
      <c r="M603" s="190"/>
      <c r="N603" s="26"/>
      <c r="O603" s="48"/>
      <c r="P603" s="26"/>
      <c r="Q603" s="26"/>
      <c r="R603" s="48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  <c r="AL603" s="26"/>
    </row>
    <row r="604" spans="1:38" ht="23.25">
      <c r="A604" s="63"/>
      <c r="B604" s="100" t="s">
        <v>262</v>
      </c>
      <c r="C604" s="190"/>
      <c r="D604" s="190"/>
      <c r="E604" s="190"/>
      <c r="F604" s="143">
        <f>4414.88126+2500</f>
        <v>6914.8812600000001</v>
      </c>
      <c r="G604" s="190"/>
      <c r="H604" s="190"/>
      <c r="I604" s="190"/>
      <c r="J604" s="193"/>
      <c r="K604" s="190"/>
      <c r="L604" s="143"/>
      <c r="M604" s="190"/>
      <c r="N604" s="26"/>
      <c r="O604" s="48"/>
      <c r="P604" s="26"/>
      <c r="Q604" s="26"/>
      <c r="R604" s="48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  <c r="AL604" s="26"/>
    </row>
    <row r="605" spans="1:38" ht="23.25">
      <c r="A605" s="64"/>
      <c r="B605" s="96" t="s">
        <v>458</v>
      </c>
      <c r="C605" s="190"/>
      <c r="D605" s="190"/>
      <c r="E605" s="190"/>
      <c r="F605" s="143">
        <v>4692.4119199999996</v>
      </c>
      <c r="G605" s="190"/>
      <c r="H605" s="190"/>
      <c r="I605" s="190"/>
      <c r="J605" s="193"/>
      <c r="K605" s="190"/>
      <c r="L605" s="143">
        <v>7046.8820100000003</v>
      </c>
      <c r="M605" s="190"/>
      <c r="N605" s="26"/>
      <c r="O605" s="48"/>
      <c r="P605" s="26"/>
      <c r="Q605" s="26"/>
      <c r="R605" s="48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  <c r="AL605" s="26"/>
    </row>
    <row r="606" spans="1:38" ht="23.25">
      <c r="A606" s="64"/>
      <c r="B606" s="100" t="s">
        <v>148</v>
      </c>
      <c r="C606" s="195">
        <f>C595</f>
        <v>0</v>
      </c>
      <c r="D606" s="195">
        <f t="shared" ref="D606:AL606" si="46">D595</f>
        <v>0</v>
      </c>
      <c r="E606" s="195">
        <f t="shared" si="46"/>
        <v>0</v>
      </c>
      <c r="F606" s="162">
        <f>F595+F602+F598</f>
        <v>60812.978739999999</v>
      </c>
      <c r="G606" s="195">
        <f t="shared" si="46"/>
        <v>4</v>
      </c>
      <c r="H606" s="195">
        <f t="shared" si="46"/>
        <v>0</v>
      </c>
      <c r="I606" s="195">
        <f t="shared" si="46"/>
        <v>0</v>
      </c>
      <c r="J606" s="195">
        <f t="shared" si="46"/>
        <v>0</v>
      </c>
      <c r="K606" s="195">
        <f t="shared" si="46"/>
        <v>0</v>
      </c>
      <c r="L606" s="162">
        <f>L602+L598</f>
        <v>55657.42121</v>
      </c>
      <c r="M606" s="196">
        <f>M602+M598</f>
        <v>5.7930000000000001</v>
      </c>
      <c r="N606" s="79">
        <f t="shared" si="46"/>
        <v>0</v>
      </c>
      <c r="O606" s="79">
        <f t="shared" si="46"/>
        <v>0</v>
      </c>
      <c r="P606" s="79">
        <f t="shared" si="46"/>
        <v>0</v>
      </c>
      <c r="Q606" s="79">
        <f t="shared" si="46"/>
        <v>0</v>
      </c>
      <c r="R606" s="79">
        <f t="shared" si="46"/>
        <v>0</v>
      </c>
      <c r="S606" s="79">
        <f t="shared" si="46"/>
        <v>0</v>
      </c>
      <c r="T606" s="79">
        <f t="shared" si="46"/>
        <v>0</v>
      </c>
      <c r="U606" s="79">
        <f t="shared" si="46"/>
        <v>0</v>
      </c>
      <c r="V606" s="79">
        <f t="shared" si="46"/>
        <v>0</v>
      </c>
      <c r="W606" s="79">
        <f t="shared" si="46"/>
        <v>0</v>
      </c>
      <c r="X606" s="79">
        <f t="shared" si="46"/>
        <v>0</v>
      </c>
      <c r="Y606" s="79">
        <f t="shared" si="46"/>
        <v>0</v>
      </c>
      <c r="Z606" s="79">
        <f t="shared" si="46"/>
        <v>0</v>
      </c>
      <c r="AA606" s="79">
        <f t="shared" si="46"/>
        <v>0</v>
      </c>
      <c r="AB606" s="79">
        <f t="shared" si="46"/>
        <v>0</v>
      </c>
      <c r="AC606" s="79">
        <f t="shared" si="46"/>
        <v>0</v>
      </c>
      <c r="AD606" s="79">
        <f t="shared" si="46"/>
        <v>0</v>
      </c>
      <c r="AE606" s="79">
        <f t="shared" si="46"/>
        <v>0</v>
      </c>
      <c r="AF606" s="79">
        <f t="shared" si="46"/>
        <v>0</v>
      </c>
      <c r="AG606" s="79">
        <f t="shared" si="46"/>
        <v>0</v>
      </c>
      <c r="AH606" s="79">
        <f t="shared" si="46"/>
        <v>0</v>
      </c>
      <c r="AI606" s="79">
        <f t="shared" si="46"/>
        <v>0</v>
      </c>
      <c r="AJ606" s="79">
        <f t="shared" si="46"/>
        <v>0</v>
      </c>
      <c r="AK606" s="79">
        <f t="shared" si="46"/>
        <v>0</v>
      </c>
      <c r="AL606" s="79">
        <f t="shared" si="46"/>
        <v>0</v>
      </c>
    </row>
    <row r="607" spans="1:38" ht="23.25">
      <c r="A607" s="58" t="s">
        <v>534</v>
      </c>
      <c r="B607" s="218" t="s">
        <v>284</v>
      </c>
      <c r="C607" s="219"/>
      <c r="D607" s="219"/>
      <c r="E607" s="219"/>
      <c r="F607" s="219"/>
      <c r="G607" s="219"/>
      <c r="H607" s="219"/>
      <c r="I607" s="219"/>
      <c r="J607" s="219"/>
      <c r="K607" s="219"/>
      <c r="L607" s="219"/>
      <c r="M607" s="219"/>
      <c r="N607" s="219"/>
      <c r="O607" s="219"/>
      <c r="P607" s="219"/>
      <c r="Q607" s="219"/>
      <c r="R607" s="219"/>
      <c r="S607" s="219"/>
      <c r="T607" s="219"/>
      <c r="U607" s="219"/>
      <c r="V607" s="219"/>
      <c r="W607" s="219"/>
      <c r="X607" s="219"/>
      <c r="Y607" s="219"/>
      <c r="Z607" s="219"/>
      <c r="AA607" s="219"/>
      <c r="AB607" s="219"/>
      <c r="AC607" s="219"/>
      <c r="AD607" s="219"/>
      <c r="AE607" s="219"/>
      <c r="AF607" s="219"/>
      <c r="AG607" s="219"/>
      <c r="AH607" s="219"/>
      <c r="AI607" s="219"/>
      <c r="AJ607" s="219"/>
      <c r="AK607" s="219"/>
      <c r="AL607" s="220"/>
    </row>
    <row r="608" spans="1:38" ht="93">
      <c r="A608" s="59" t="s">
        <v>535</v>
      </c>
      <c r="B608" s="87" t="s">
        <v>483</v>
      </c>
      <c r="C608" s="79"/>
      <c r="D608" s="79"/>
      <c r="E608" s="79"/>
      <c r="F608" s="67">
        <v>64756.03153</v>
      </c>
      <c r="G608" s="72">
        <v>5.01</v>
      </c>
      <c r="H608" s="76"/>
      <c r="I608" s="79"/>
      <c r="J608" s="79"/>
      <c r="K608" s="79"/>
      <c r="L608" s="80"/>
      <c r="M608" s="79"/>
      <c r="N608" s="79"/>
      <c r="O608" s="79"/>
      <c r="P608" s="79"/>
      <c r="Q608" s="79"/>
      <c r="R608" s="79"/>
      <c r="S608" s="78"/>
      <c r="T608" s="79"/>
      <c r="U608" s="79"/>
      <c r="V608" s="79"/>
      <c r="W608" s="79"/>
      <c r="X608" s="79"/>
      <c r="Y608" s="78"/>
      <c r="Z608" s="78"/>
      <c r="AA608" s="79"/>
      <c r="AB608" s="79"/>
      <c r="AC608" s="79"/>
      <c r="AD608" s="79"/>
      <c r="AE608" s="78"/>
      <c r="AF608" s="79"/>
      <c r="AG608" s="79"/>
      <c r="AH608" s="79"/>
      <c r="AI608" s="79"/>
      <c r="AJ608" s="79"/>
      <c r="AK608" s="78"/>
      <c r="AL608" s="78"/>
    </row>
    <row r="609" spans="1:38" ht="25.5" customHeight="1">
      <c r="A609" s="118"/>
      <c r="B609" s="66" t="s">
        <v>261</v>
      </c>
      <c r="C609" s="79"/>
      <c r="D609" s="79"/>
      <c r="E609" s="79"/>
      <c r="F609" s="92"/>
      <c r="G609" s="79"/>
      <c r="H609" s="76"/>
      <c r="I609" s="79"/>
      <c r="J609" s="79"/>
      <c r="K609" s="79"/>
      <c r="L609" s="80"/>
      <c r="M609" s="79"/>
      <c r="N609" s="79"/>
      <c r="O609" s="79"/>
      <c r="P609" s="79"/>
      <c r="Q609" s="79"/>
      <c r="R609" s="79"/>
      <c r="S609" s="78"/>
      <c r="T609" s="79"/>
      <c r="U609" s="79"/>
      <c r="V609" s="79"/>
      <c r="W609" s="79"/>
      <c r="X609" s="79"/>
      <c r="Y609" s="78"/>
      <c r="Z609" s="78"/>
      <c r="AA609" s="79"/>
      <c r="AB609" s="79"/>
      <c r="AC609" s="79"/>
      <c r="AD609" s="79"/>
      <c r="AE609" s="78"/>
      <c r="AF609" s="79"/>
      <c r="AG609" s="79"/>
      <c r="AH609" s="79"/>
      <c r="AI609" s="79"/>
      <c r="AJ609" s="79"/>
      <c r="AK609" s="78"/>
      <c r="AL609" s="78"/>
    </row>
    <row r="610" spans="1:38" ht="25.5" customHeight="1">
      <c r="A610" s="118"/>
      <c r="B610" s="66" t="s">
        <v>262</v>
      </c>
      <c r="C610" s="79"/>
      <c r="D610" s="79"/>
      <c r="E610" s="79"/>
      <c r="F610" s="92">
        <f>F608</f>
        <v>64756.03153</v>
      </c>
      <c r="G610" s="79"/>
      <c r="H610" s="76"/>
      <c r="I610" s="79"/>
      <c r="J610" s="79"/>
      <c r="K610" s="79"/>
      <c r="L610" s="80"/>
      <c r="M610" s="79"/>
      <c r="N610" s="79"/>
      <c r="O610" s="79"/>
      <c r="P610" s="79"/>
      <c r="Q610" s="79"/>
      <c r="R610" s="79"/>
      <c r="S610" s="78"/>
      <c r="T610" s="79"/>
      <c r="U610" s="79"/>
      <c r="V610" s="79"/>
      <c r="W610" s="79"/>
      <c r="X610" s="79"/>
      <c r="Y610" s="78"/>
      <c r="Z610" s="78"/>
      <c r="AA610" s="79"/>
      <c r="AB610" s="79"/>
      <c r="AC610" s="79"/>
      <c r="AD610" s="79"/>
      <c r="AE610" s="78"/>
      <c r="AF610" s="79"/>
      <c r="AG610" s="79"/>
      <c r="AH610" s="79"/>
      <c r="AI610" s="79"/>
      <c r="AJ610" s="79"/>
      <c r="AK610" s="78"/>
      <c r="AL610" s="78"/>
    </row>
    <row r="611" spans="1:38" ht="95.25" customHeight="1">
      <c r="A611" s="59" t="s">
        <v>536</v>
      </c>
      <c r="B611" s="96" t="s">
        <v>594</v>
      </c>
      <c r="C611" s="79"/>
      <c r="D611" s="79"/>
      <c r="E611" s="79"/>
      <c r="F611" s="48">
        <f>700+1000</f>
        <v>1700</v>
      </c>
      <c r="G611" s="79"/>
      <c r="H611" s="76"/>
      <c r="I611" s="79"/>
      <c r="J611" s="79"/>
      <c r="K611" s="79"/>
      <c r="L611" s="61">
        <v>14948.362999999999</v>
      </c>
      <c r="M611" s="68">
        <v>2.5</v>
      </c>
      <c r="N611" s="79"/>
      <c r="O611" s="79"/>
      <c r="P611" s="79"/>
      <c r="Q611" s="79"/>
      <c r="R611" s="79"/>
      <c r="S611" s="78"/>
      <c r="T611" s="79"/>
      <c r="U611" s="79"/>
      <c r="V611" s="79"/>
      <c r="W611" s="79"/>
      <c r="X611" s="79"/>
      <c r="Y611" s="78"/>
      <c r="Z611" s="78"/>
      <c r="AA611" s="79"/>
      <c r="AB611" s="79"/>
      <c r="AC611" s="79"/>
      <c r="AD611" s="79"/>
      <c r="AE611" s="78"/>
      <c r="AF611" s="79"/>
      <c r="AG611" s="79"/>
      <c r="AH611" s="79"/>
      <c r="AI611" s="79"/>
      <c r="AJ611" s="79"/>
      <c r="AK611" s="78"/>
      <c r="AL611" s="78"/>
    </row>
    <row r="612" spans="1:38" ht="25.5" customHeight="1">
      <c r="A612" s="118"/>
      <c r="B612" s="66" t="s">
        <v>261</v>
      </c>
      <c r="C612" s="79"/>
      <c r="D612" s="79"/>
      <c r="E612" s="79"/>
      <c r="F612" s="92"/>
      <c r="G612" s="79"/>
      <c r="H612" s="76"/>
      <c r="I612" s="79"/>
      <c r="J612" s="79"/>
      <c r="K612" s="79"/>
      <c r="L612" s="80"/>
      <c r="M612" s="79"/>
      <c r="N612" s="79"/>
      <c r="O612" s="79"/>
      <c r="P612" s="79"/>
      <c r="Q612" s="79"/>
      <c r="R612" s="79"/>
      <c r="S612" s="78"/>
      <c r="T612" s="79"/>
      <c r="U612" s="79"/>
      <c r="V612" s="79"/>
      <c r="W612" s="79"/>
      <c r="X612" s="79"/>
      <c r="Y612" s="78"/>
      <c r="Z612" s="78"/>
      <c r="AA612" s="79"/>
      <c r="AB612" s="79"/>
      <c r="AC612" s="79"/>
      <c r="AD612" s="79"/>
      <c r="AE612" s="78"/>
      <c r="AF612" s="79"/>
      <c r="AG612" s="79"/>
      <c r="AH612" s="79"/>
      <c r="AI612" s="79"/>
      <c r="AJ612" s="79"/>
      <c r="AK612" s="78"/>
      <c r="AL612" s="78"/>
    </row>
    <row r="613" spans="1:38" ht="25.5" customHeight="1">
      <c r="A613" s="118"/>
      <c r="B613" s="66" t="s">
        <v>262</v>
      </c>
      <c r="C613" s="79"/>
      <c r="D613" s="79"/>
      <c r="E613" s="79"/>
      <c r="F613" s="80">
        <f>F611</f>
        <v>1700</v>
      </c>
      <c r="G613" s="79"/>
      <c r="H613" s="76"/>
      <c r="I613" s="79"/>
      <c r="J613" s="79"/>
      <c r="K613" s="79"/>
      <c r="L613" s="80"/>
      <c r="M613" s="79"/>
      <c r="N613" s="79"/>
      <c r="O613" s="79"/>
      <c r="P613" s="79"/>
      <c r="Q613" s="79"/>
      <c r="R613" s="79"/>
      <c r="S613" s="78"/>
      <c r="T613" s="79"/>
      <c r="U613" s="79"/>
      <c r="V613" s="79"/>
      <c r="W613" s="79"/>
      <c r="X613" s="79"/>
      <c r="Y613" s="78"/>
      <c r="Z613" s="78"/>
      <c r="AA613" s="79"/>
      <c r="AB613" s="79"/>
      <c r="AC613" s="79"/>
      <c r="AD613" s="79"/>
      <c r="AE613" s="78"/>
      <c r="AF613" s="79"/>
      <c r="AG613" s="79"/>
      <c r="AH613" s="79"/>
      <c r="AI613" s="79"/>
      <c r="AJ613" s="79"/>
      <c r="AK613" s="78"/>
      <c r="AL613" s="78"/>
    </row>
    <row r="614" spans="1:38" ht="25.5" customHeight="1">
      <c r="A614" s="170"/>
      <c r="B614" s="66" t="s">
        <v>458</v>
      </c>
      <c r="C614" s="79"/>
      <c r="D614" s="79"/>
      <c r="E614" s="79"/>
      <c r="F614" s="80"/>
      <c r="G614" s="79"/>
      <c r="H614" s="76"/>
      <c r="I614" s="79"/>
      <c r="J614" s="79"/>
      <c r="K614" s="79"/>
      <c r="L614" s="77">
        <f>L611</f>
        <v>14948.362999999999</v>
      </c>
      <c r="M614" s="79"/>
      <c r="N614" s="79"/>
      <c r="O614" s="79"/>
      <c r="P614" s="79"/>
      <c r="Q614" s="79"/>
      <c r="R614" s="79"/>
      <c r="S614" s="78"/>
      <c r="T614" s="79"/>
      <c r="U614" s="79"/>
      <c r="V614" s="79"/>
      <c r="W614" s="79"/>
      <c r="X614" s="79"/>
      <c r="Y614" s="78"/>
      <c r="Z614" s="78"/>
      <c r="AA614" s="79"/>
      <c r="AB614" s="79"/>
      <c r="AC614" s="79"/>
      <c r="AD614" s="79"/>
      <c r="AE614" s="78"/>
      <c r="AF614" s="79"/>
      <c r="AG614" s="79"/>
      <c r="AH614" s="79"/>
      <c r="AI614" s="79"/>
      <c r="AJ614" s="79"/>
      <c r="AK614" s="78"/>
      <c r="AL614" s="78"/>
    </row>
    <row r="615" spans="1:38" ht="25.5" customHeight="1">
      <c r="A615" s="170"/>
      <c r="B615" s="30" t="s">
        <v>286</v>
      </c>
      <c r="C615" s="91">
        <f>C608</f>
        <v>0</v>
      </c>
      <c r="D615" s="91">
        <f>D608</f>
        <v>0</v>
      </c>
      <c r="E615" s="91">
        <f>E608</f>
        <v>0</v>
      </c>
      <c r="F615" s="92">
        <f>F608+F611</f>
        <v>66456.031530000007</v>
      </c>
      <c r="G615" s="76">
        <f>G608</f>
        <v>5.01</v>
      </c>
      <c r="H615" s="91">
        <f>H608</f>
        <v>0</v>
      </c>
      <c r="I615" s="91">
        <f>I608</f>
        <v>0</v>
      </c>
      <c r="J615" s="91">
        <f>J608</f>
        <v>0</v>
      </c>
      <c r="K615" s="91">
        <f>K608</f>
        <v>0</v>
      </c>
      <c r="L615" s="77">
        <f>L611</f>
        <v>14948.362999999999</v>
      </c>
      <c r="M615" s="78">
        <f>M611</f>
        <v>2.5</v>
      </c>
      <c r="N615" s="91">
        <f t="shared" ref="N615:AL615" si="47">N608</f>
        <v>0</v>
      </c>
      <c r="O615" s="91">
        <f t="shared" si="47"/>
        <v>0</v>
      </c>
      <c r="P615" s="91">
        <f t="shared" si="47"/>
        <v>0</v>
      </c>
      <c r="Q615" s="91">
        <f t="shared" si="47"/>
        <v>0</v>
      </c>
      <c r="R615" s="91">
        <f t="shared" si="47"/>
        <v>0</v>
      </c>
      <c r="S615" s="91">
        <f t="shared" si="47"/>
        <v>0</v>
      </c>
      <c r="T615" s="91">
        <f t="shared" si="47"/>
        <v>0</v>
      </c>
      <c r="U615" s="91">
        <f t="shared" si="47"/>
        <v>0</v>
      </c>
      <c r="V615" s="91">
        <f t="shared" si="47"/>
        <v>0</v>
      </c>
      <c r="W615" s="91">
        <f t="shared" si="47"/>
        <v>0</v>
      </c>
      <c r="X615" s="91">
        <f t="shared" si="47"/>
        <v>0</v>
      </c>
      <c r="Y615" s="91">
        <f t="shared" si="47"/>
        <v>0</v>
      </c>
      <c r="Z615" s="91">
        <f t="shared" si="47"/>
        <v>0</v>
      </c>
      <c r="AA615" s="91">
        <f t="shared" si="47"/>
        <v>0</v>
      </c>
      <c r="AB615" s="91">
        <f t="shared" si="47"/>
        <v>0</v>
      </c>
      <c r="AC615" s="91">
        <f t="shared" si="47"/>
        <v>0</v>
      </c>
      <c r="AD615" s="91">
        <f t="shared" si="47"/>
        <v>0</v>
      </c>
      <c r="AE615" s="91">
        <f t="shared" si="47"/>
        <v>0</v>
      </c>
      <c r="AF615" s="91">
        <f t="shared" si="47"/>
        <v>0</v>
      </c>
      <c r="AG615" s="91">
        <f t="shared" si="47"/>
        <v>0</v>
      </c>
      <c r="AH615" s="91">
        <f t="shared" si="47"/>
        <v>0</v>
      </c>
      <c r="AI615" s="91">
        <f t="shared" si="47"/>
        <v>0</v>
      </c>
      <c r="AJ615" s="91">
        <f t="shared" si="47"/>
        <v>0</v>
      </c>
      <c r="AK615" s="91">
        <f t="shared" si="47"/>
        <v>0</v>
      </c>
      <c r="AL615" s="91">
        <f t="shared" si="47"/>
        <v>0</v>
      </c>
    </row>
    <row r="616" spans="1:38" ht="28.5" customHeight="1">
      <c r="A616" s="63"/>
      <c r="B616" s="30" t="s">
        <v>26</v>
      </c>
      <c r="C616" s="141">
        <f>C378+C383+C388+C411+C422+C436+C455+C461+C472+C500+C505+C523+C539+C556+C576+C588+C593+C606+C615+C478+C445</f>
        <v>752614.38</v>
      </c>
      <c r="D616" s="92">
        <f>D378+D383+D388+D411+D422+D436+D455+D461+D472+D500+D505+D523+D539+D556+D576+D588+D593+D606+D615</f>
        <v>29.534579999999998</v>
      </c>
      <c r="E616" s="92">
        <f>E378+E383+E388+E411+E422+E436+E455+E461+E472+E500+E505+E523+E539+E556+E576+E588+E593+E606+E615</f>
        <v>0</v>
      </c>
      <c r="F616" s="92">
        <f>F378+F383+F388+F411+F422+F436+F455+F461+F472+F500+F505+F523+F539+F556+F576+F588+F593+F606+F615+F478+F445</f>
        <v>1218598.0276599999</v>
      </c>
      <c r="G616" s="92">
        <f>G378+G383+G388+G411+G422+G436+G455+G461+G472+G500+G505+G523+G539+G556+G576+G588+G593+G606+G615+G478+G445</f>
        <v>110.26200000000001</v>
      </c>
      <c r="H616" s="92">
        <f>H378+H383+H388+H411+H422+H436+H455+H461+H472+H500+H505+H523+H539+H556+H576+H588+H593+H606+H615</f>
        <v>0</v>
      </c>
      <c r="I616" s="80">
        <f>I378+I383+I388+I411+I422+I436+I455+I461+I472+I500+I505+I523+I539+I556+I576+I588+I593+I606+I615+I478+I445</f>
        <v>966250</v>
      </c>
      <c r="J616" s="77">
        <f>J378+J383+J388+J411+J422+J436+J455+J461+J472+J500+J505+J523+J539+J556+J576+J588+J593+J606+J615+J478+J445</f>
        <v>40.454999999999998</v>
      </c>
      <c r="K616" s="92">
        <f>K378+K383+K388+K411+K422+K436+K455+K461+K472+K500+K505+K523+K539+K556+K576+K588+K593+K606+K615</f>
        <v>0</v>
      </c>
      <c r="L616" s="92">
        <f>L378+L383+L388+L411+L422+L436+L455+L461+L472+L500+L505+L523+L539+L556+L576+L588+L593+L606+L615+L478+L445+L393+L450</f>
        <v>1689551.06843</v>
      </c>
      <c r="M616" s="77">
        <f>M378+M383+M388+M411+M422+M436+M455+M461+M472+M500+M505+M523+M539+M556+M576+M588+M593+M606+M615+M478+M445+M393+M450</f>
        <v>149.10100000000003</v>
      </c>
      <c r="N616" s="92">
        <f t="shared" ref="N616:AL616" si="48">N378+N383+N388+N411+N422+N436+N455+N461+N472+N500+N505+N523+N539+N556+N576+N588+N593+N606+N615</f>
        <v>0</v>
      </c>
      <c r="O616" s="92">
        <f t="shared" si="48"/>
        <v>0</v>
      </c>
      <c r="P616" s="92">
        <f t="shared" si="48"/>
        <v>0</v>
      </c>
      <c r="Q616" s="92">
        <f t="shared" si="48"/>
        <v>0</v>
      </c>
      <c r="R616" s="80">
        <f t="shared" si="48"/>
        <v>0</v>
      </c>
      <c r="S616" s="98">
        <f t="shared" si="48"/>
        <v>0</v>
      </c>
      <c r="T616" s="92">
        <f t="shared" si="48"/>
        <v>0</v>
      </c>
      <c r="U616" s="92">
        <f t="shared" si="48"/>
        <v>0</v>
      </c>
      <c r="V616" s="92">
        <f t="shared" si="48"/>
        <v>0</v>
      </c>
      <c r="W616" s="92">
        <f t="shared" si="48"/>
        <v>0</v>
      </c>
      <c r="X616" s="80">
        <f t="shared" si="48"/>
        <v>0</v>
      </c>
      <c r="Y616" s="80">
        <f t="shared" si="48"/>
        <v>0</v>
      </c>
      <c r="Z616" s="92">
        <f t="shared" si="48"/>
        <v>0</v>
      </c>
      <c r="AA616" s="92">
        <f t="shared" si="48"/>
        <v>0</v>
      </c>
      <c r="AB616" s="92">
        <f t="shared" si="48"/>
        <v>0</v>
      </c>
      <c r="AC616" s="92">
        <f t="shared" si="48"/>
        <v>0</v>
      </c>
      <c r="AD616" s="92">
        <f t="shared" si="48"/>
        <v>0</v>
      </c>
      <c r="AE616" s="92">
        <f t="shared" si="48"/>
        <v>0</v>
      </c>
      <c r="AF616" s="92">
        <f t="shared" si="48"/>
        <v>0</v>
      </c>
      <c r="AG616" s="92">
        <f t="shared" si="48"/>
        <v>0</v>
      </c>
      <c r="AH616" s="92">
        <f t="shared" si="48"/>
        <v>0</v>
      </c>
      <c r="AI616" s="92">
        <f t="shared" si="48"/>
        <v>0</v>
      </c>
      <c r="AJ616" s="92">
        <f t="shared" si="48"/>
        <v>0</v>
      </c>
      <c r="AK616" s="92">
        <f t="shared" si="48"/>
        <v>0</v>
      </c>
      <c r="AL616" s="92">
        <f t="shared" si="48"/>
        <v>0</v>
      </c>
    </row>
    <row r="617" spans="1:38" ht="75.75" customHeight="1">
      <c r="A617" s="59"/>
      <c r="B617" s="60" t="s">
        <v>344</v>
      </c>
      <c r="C617" s="31"/>
      <c r="D617" s="23"/>
      <c r="E617" s="23"/>
      <c r="F617" s="62"/>
      <c r="G617" s="23"/>
      <c r="H617" s="24"/>
      <c r="I617" s="33"/>
      <c r="J617" s="23"/>
      <c r="K617" s="23"/>
      <c r="L617" s="102">
        <v>109948.93157</v>
      </c>
      <c r="M617" s="23"/>
      <c r="N617" s="23"/>
      <c r="O617" s="28"/>
      <c r="P617" s="23"/>
      <c r="Q617" s="23"/>
      <c r="R617" s="28">
        <v>150000</v>
      </c>
      <c r="S617" s="23"/>
      <c r="T617" s="23"/>
      <c r="U617" s="23"/>
      <c r="V617" s="23"/>
      <c r="W617" s="23"/>
      <c r="X617" s="23"/>
      <c r="Y617" s="23"/>
      <c r="Z617" s="23"/>
      <c r="AA617" s="28"/>
      <c r="AB617" s="23"/>
      <c r="AC617" s="23"/>
      <c r="AD617" s="28"/>
      <c r="AE617" s="23"/>
      <c r="AF617" s="23"/>
      <c r="AG617" s="28"/>
      <c r="AH617" s="23"/>
      <c r="AI617" s="23"/>
      <c r="AJ617" s="23"/>
      <c r="AK617" s="23"/>
      <c r="AL617" s="23"/>
    </row>
    <row r="618" spans="1:38" ht="71.25" customHeight="1">
      <c r="A618" s="64"/>
      <c r="B618" s="133" t="s">
        <v>345</v>
      </c>
      <c r="C618" s="134"/>
      <c r="D618" s="116"/>
      <c r="E618" s="116"/>
      <c r="F618" s="73"/>
      <c r="G618" s="116"/>
      <c r="H618" s="116"/>
      <c r="I618" s="135"/>
      <c r="J618" s="116"/>
      <c r="K618" s="116"/>
      <c r="L618" s="73"/>
      <c r="M618" s="116"/>
      <c r="N618" s="116"/>
      <c r="O618" s="73">
        <v>292000</v>
      </c>
      <c r="P618" s="116"/>
      <c r="Q618" s="116"/>
      <c r="R618" s="73">
        <v>438000</v>
      </c>
      <c r="S618" s="116"/>
      <c r="T618" s="116"/>
      <c r="U618" s="73"/>
      <c r="V618" s="116"/>
      <c r="W618" s="116"/>
      <c r="X618" s="73"/>
      <c r="Y618" s="116"/>
      <c r="Z618" s="116"/>
      <c r="AA618" s="73"/>
      <c r="AB618" s="116"/>
      <c r="AC618" s="116"/>
      <c r="AD618" s="73"/>
      <c r="AE618" s="116"/>
      <c r="AF618" s="116"/>
      <c r="AG618" s="73"/>
      <c r="AH618" s="116"/>
      <c r="AI618" s="116"/>
      <c r="AJ618" s="116"/>
      <c r="AK618" s="116"/>
      <c r="AL618" s="116"/>
    </row>
    <row r="619" spans="1:38" ht="30.75" customHeight="1">
      <c r="A619" s="63"/>
      <c r="B619" s="133" t="s">
        <v>448</v>
      </c>
      <c r="C619" s="206">
        <f>C616+C618</f>
        <v>752614.38</v>
      </c>
      <c r="D619" s="143">
        <f>D616+D618</f>
        <v>29.534579999999998</v>
      </c>
      <c r="E619" s="97"/>
      <c r="F619" s="143">
        <f>F616+F618</f>
        <v>1218598.0276599999</v>
      </c>
      <c r="G619" s="142">
        <f>G616+G618</f>
        <v>110.26200000000001</v>
      </c>
      <c r="H619" s="142"/>
      <c r="I619" s="97">
        <f>I616+I618</f>
        <v>966250</v>
      </c>
      <c r="J619" s="142">
        <f>J616</f>
        <v>40.454999999999998</v>
      </c>
      <c r="K619" s="142"/>
      <c r="L619" s="97">
        <f>L616+L617</f>
        <v>1799500</v>
      </c>
      <c r="M619" s="142">
        <f>M616</f>
        <v>149.10100000000003</v>
      </c>
      <c r="N619" s="142"/>
      <c r="O619" s="97">
        <f>O616+O618</f>
        <v>292000</v>
      </c>
      <c r="P619" s="97">
        <v>0</v>
      </c>
      <c r="Q619" s="142"/>
      <c r="R619" s="97">
        <f>R616+R617+R618</f>
        <v>588000</v>
      </c>
      <c r="S619" s="97">
        <f>S616+S618</f>
        <v>0</v>
      </c>
      <c r="T619" s="142"/>
      <c r="U619" s="97">
        <f>U616+U618</f>
        <v>0</v>
      </c>
      <c r="V619" s="142"/>
      <c r="W619" s="142"/>
      <c r="X619" s="97">
        <f>X616+X618</f>
        <v>0</v>
      </c>
      <c r="Y619" s="97">
        <f>Y616+Y618</f>
        <v>0</v>
      </c>
      <c r="Z619" s="144"/>
      <c r="AA619" s="97">
        <f>AA616+AA618</f>
        <v>0</v>
      </c>
      <c r="AB619" s="97">
        <v>0</v>
      </c>
      <c r="AC619" s="144"/>
      <c r="AD619" s="97">
        <f>AD616+AD618</f>
        <v>0</v>
      </c>
      <c r="AE619" s="97">
        <v>0</v>
      </c>
      <c r="AF619" s="144"/>
      <c r="AG619" s="97">
        <f>AG616+AG618</f>
        <v>0</v>
      </c>
      <c r="AH619" s="97">
        <v>0</v>
      </c>
      <c r="AI619" s="144"/>
      <c r="AJ619" s="97">
        <f>AJ616+AJ618</f>
        <v>0</v>
      </c>
      <c r="AK619" s="97">
        <v>0</v>
      </c>
      <c r="AL619" s="142"/>
    </row>
    <row r="620" spans="1:38" ht="23.25">
      <c r="A620" s="59"/>
      <c r="B620" s="60" t="s">
        <v>261</v>
      </c>
      <c r="C620" s="92"/>
      <c r="D620" s="91"/>
      <c r="E620" s="76"/>
      <c r="F620" s="103"/>
      <c r="G620" s="76"/>
      <c r="H620" s="117"/>
      <c r="I620" s="84"/>
      <c r="J620" s="76"/>
      <c r="K620" s="78"/>
      <c r="L620" s="80"/>
      <c r="M620" s="78"/>
      <c r="N620" s="76"/>
      <c r="O620" s="79"/>
      <c r="P620" s="76"/>
      <c r="Q620" s="78"/>
      <c r="R620" s="80"/>
      <c r="S620" s="78"/>
      <c r="T620" s="76"/>
      <c r="U620" s="80"/>
      <c r="V620" s="79"/>
      <c r="W620" s="78"/>
      <c r="X620" s="80"/>
      <c r="Y620" s="79"/>
      <c r="Z620" s="76"/>
      <c r="AA620" s="80"/>
      <c r="AB620" s="76"/>
      <c r="AC620" s="78"/>
      <c r="AD620" s="80"/>
      <c r="AE620" s="78"/>
      <c r="AF620" s="76"/>
      <c r="AG620" s="80"/>
      <c r="AH620" s="79"/>
      <c r="AI620" s="78"/>
      <c r="AJ620" s="79"/>
      <c r="AK620" s="79"/>
      <c r="AL620" s="76"/>
    </row>
    <row r="621" spans="1:38" ht="23.25">
      <c r="A621" s="118"/>
      <c r="B621" s="60" t="s">
        <v>399</v>
      </c>
      <c r="C621" s="92">
        <v>0</v>
      </c>
      <c r="D621" s="23"/>
      <c r="E621" s="23"/>
      <c r="F621" s="81">
        <f>F482+F605</f>
        <v>35612.16966</v>
      </c>
      <c r="G621" s="23"/>
      <c r="H621" s="24"/>
      <c r="I621" s="84">
        <f>I441+I477+I575+I534+I538</f>
        <v>674250</v>
      </c>
      <c r="J621" s="23"/>
      <c r="K621" s="23"/>
      <c r="L621" s="84">
        <f>L421++L485+L489+L493+L522+L567+L571+L584+L605+L614+L392+L398+L401+L407++L449++L496+L499+L546+L552+L555+L587+L601+L617</f>
        <v>1361500</v>
      </c>
      <c r="M621" s="23"/>
      <c r="N621" s="23"/>
      <c r="O621" s="81"/>
      <c r="P621" s="28"/>
      <c r="Q621" s="28"/>
      <c r="R621" s="84">
        <f>R617</f>
        <v>150000</v>
      </c>
      <c r="S621" s="140"/>
      <c r="T621" s="23"/>
      <c r="U621" s="84"/>
      <c r="V621" s="23"/>
      <c r="W621" s="23"/>
      <c r="X621" s="84"/>
      <c r="Y621" s="84"/>
      <c r="Z621" s="23"/>
      <c r="AA621" s="84"/>
      <c r="AB621" s="82"/>
      <c r="AC621" s="82"/>
      <c r="AD621" s="84"/>
      <c r="AE621" s="82"/>
      <c r="AF621" s="82"/>
      <c r="AG621" s="84"/>
      <c r="AH621" s="82"/>
      <c r="AI621" s="82"/>
      <c r="AJ621" s="82"/>
      <c r="AK621" s="82"/>
      <c r="AL621" s="82"/>
    </row>
    <row r="622" spans="1:38" ht="23.25">
      <c r="A622" s="118"/>
      <c r="B622" s="60" t="s">
        <v>254</v>
      </c>
      <c r="C622" s="92"/>
      <c r="D622" s="23"/>
      <c r="E622" s="23"/>
      <c r="F622" s="119"/>
      <c r="G622" s="23"/>
      <c r="H622" s="24"/>
      <c r="I622" s="84"/>
      <c r="J622" s="23"/>
      <c r="K622" s="23"/>
      <c r="L622" s="84"/>
      <c r="M622" s="23"/>
      <c r="N622" s="23"/>
      <c r="O622" s="84"/>
      <c r="P622" s="28"/>
      <c r="Q622" s="28"/>
      <c r="R622" s="84"/>
      <c r="S622" s="23"/>
      <c r="T622" s="23"/>
      <c r="U622" s="84"/>
      <c r="V622" s="23"/>
      <c r="W622" s="23"/>
      <c r="X622" s="84"/>
      <c r="Y622" s="23"/>
      <c r="Z622" s="23"/>
      <c r="AA622" s="84"/>
      <c r="AB622" s="23"/>
      <c r="AC622" s="23"/>
      <c r="AD622" s="84"/>
      <c r="AE622" s="23"/>
      <c r="AF622" s="23"/>
      <c r="AG622" s="84"/>
      <c r="AH622" s="23"/>
      <c r="AI622" s="23"/>
      <c r="AJ622" s="82"/>
      <c r="AK622" s="23"/>
      <c r="AL622" s="23"/>
    </row>
    <row r="623" spans="1:38" ht="70.5" customHeight="1">
      <c r="A623" s="118"/>
      <c r="B623" s="60" t="s">
        <v>486</v>
      </c>
      <c r="C623" s="92"/>
      <c r="D623" s="23"/>
      <c r="E623" s="23"/>
      <c r="F623" s="102">
        <f>F621</f>
        <v>35612.16966</v>
      </c>
      <c r="G623" s="23"/>
      <c r="H623" s="24"/>
      <c r="I623" s="28">
        <f>I621</f>
        <v>674250</v>
      </c>
      <c r="J623" s="23"/>
      <c r="K623" s="23"/>
      <c r="L623" s="28">
        <f>L621</f>
        <v>1361500</v>
      </c>
      <c r="M623" s="23"/>
      <c r="N623" s="23"/>
      <c r="O623" s="102"/>
      <c r="P623" s="28"/>
      <c r="Q623" s="28"/>
      <c r="R623" s="28">
        <f>R617</f>
        <v>150000</v>
      </c>
      <c r="S623" s="23"/>
      <c r="T623" s="23"/>
      <c r="U623" s="84">
        <f>U621</f>
        <v>0</v>
      </c>
      <c r="V623" s="23"/>
      <c r="W623" s="23"/>
      <c r="X623" s="84">
        <f>X621</f>
        <v>0</v>
      </c>
      <c r="Y623" s="23"/>
      <c r="Z623" s="23"/>
      <c r="AA623" s="84">
        <f>AA621</f>
        <v>0</v>
      </c>
      <c r="AB623" s="23"/>
      <c r="AC623" s="23"/>
      <c r="AD623" s="84">
        <f>AD621</f>
        <v>0</v>
      </c>
      <c r="AE623" s="23"/>
      <c r="AF623" s="23"/>
      <c r="AG623" s="84">
        <f>AG621</f>
        <v>0</v>
      </c>
      <c r="AH623" s="23"/>
      <c r="AI623" s="23"/>
      <c r="AJ623" s="82">
        <f>AJ621</f>
        <v>0</v>
      </c>
      <c r="AK623" s="23"/>
      <c r="AL623" s="23"/>
    </row>
    <row r="624" spans="1:38" ht="70.5" customHeight="1">
      <c r="A624" s="118"/>
      <c r="B624" s="60" t="s">
        <v>357</v>
      </c>
      <c r="C624" s="182"/>
      <c r="D624" s="46"/>
      <c r="E624" s="46"/>
      <c r="F624" s="184"/>
      <c r="G624" s="46"/>
      <c r="H624" s="183"/>
      <c r="I624" s="44"/>
      <c r="J624" s="46"/>
      <c r="K624" s="46"/>
      <c r="L624" s="198">
        <f>L489+L493+L567+L571+L614</f>
        <v>241488.15099999998</v>
      </c>
      <c r="M624" s="46"/>
      <c r="N624" s="46"/>
      <c r="O624" s="184"/>
      <c r="P624" s="44"/>
      <c r="Q624" s="44"/>
      <c r="R624" s="44"/>
      <c r="S624" s="46"/>
      <c r="T624" s="46"/>
      <c r="U624" s="124"/>
      <c r="V624" s="46"/>
      <c r="W624" s="46"/>
      <c r="X624" s="124"/>
      <c r="Y624" s="46"/>
      <c r="Z624" s="46"/>
      <c r="AA624" s="124"/>
      <c r="AB624" s="46"/>
      <c r="AC624" s="46"/>
      <c r="AD624" s="124"/>
      <c r="AE624" s="46"/>
      <c r="AF624" s="46"/>
      <c r="AG624" s="124"/>
      <c r="AH624" s="46"/>
      <c r="AI624" s="46"/>
      <c r="AJ624" s="123"/>
      <c r="AK624" s="46"/>
      <c r="AL624" s="46"/>
    </row>
    <row r="625" spans="1:38" ht="25.5" customHeight="1">
      <c r="A625" s="118"/>
      <c r="B625" s="120" t="s">
        <v>262</v>
      </c>
      <c r="C625" s="207">
        <f>C371+C374+C377+C382+C426+C432+C440+C460+C465+C476+C574+C504+C509+C515+C518+C530+C533+C549+C560+C592+C537</f>
        <v>752614.37999999989</v>
      </c>
      <c r="D625" s="201"/>
      <c r="E625" s="201"/>
      <c r="F625" s="180">
        <f>F387+F404+F410+F415+F418+F429+F435+F444+F454+F468+F471+F492+F512+F521+F527+F543+F563+F566+F570+F580+F583+F597+F604+F610+F488+F397+F613+F600</f>
        <v>1182985.858</v>
      </c>
      <c r="G625" s="46"/>
      <c r="H625" s="46"/>
      <c r="I625" s="124">
        <f>I574</f>
        <v>292000</v>
      </c>
      <c r="J625" s="46"/>
      <c r="K625" s="46"/>
      <c r="L625" s="124">
        <f>L570+L435</f>
        <v>438000</v>
      </c>
      <c r="M625" s="46"/>
      <c r="N625" s="46"/>
      <c r="O625" s="124">
        <f>O619</f>
        <v>292000</v>
      </c>
      <c r="P625" s="46"/>
      <c r="Q625" s="46"/>
      <c r="R625" s="124">
        <f>R618</f>
        <v>438000</v>
      </c>
      <c r="S625" s="46"/>
      <c r="T625" s="46"/>
      <c r="U625" s="124"/>
      <c r="V625" s="46"/>
      <c r="W625" s="46"/>
      <c r="X625" s="124"/>
      <c r="Y625" s="46"/>
      <c r="Z625" s="46"/>
      <c r="AA625" s="124"/>
      <c r="AB625" s="46"/>
      <c r="AC625" s="46"/>
      <c r="AD625" s="124"/>
      <c r="AE625" s="46"/>
      <c r="AF625" s="46"/>
      <c r="AG625" s="124"/>
      <c r="AH625" s="46"/>
      <c r="AI625" s="46"/>
      <c r="AJ625" s="123"/>
      <c r="AK625" s="46"/>
      <c r="AL625" s="46"/>
    </row>
    <row r="626" spans="1:38" ht="23.25" customHeight="1">
      <c r="A626" s="132"/>
      <c r="B626" s="133" t="s">
        <v>254</v>
      </c>
      <c r="C626" s="134"/>
      <c r="D626" s="116"/>
      <c r="E626" s="116"/>
      <c r="F626" s="134"/>
      <c r="G626" s="135"/>
      <c r="H626" s="135"/>
      <c r="I626" s="73"/>
      <c r="J626" s="135"/>
      <c r="K626" s="135"/>
      <c r="L626" s="73"/>
      <c r="M626" s="135"/>
      <c r="N626" s="135"/>
      <c r="O626" s="73"/>
      <c r="P626" s="135"/>
      <c r="Q626" s="135"/>
      <c r="R626" s="73"/>
      <c r="S626" s="135"/>
      <c r="T626" s="135"/>
      <c r="U626" s="73"/>
      <c r="V626" s="135"/>
      <c r="W626" s="135"/>
      <c r="X626" s="73"/>
      <c r="Y626" s="135"/>
      <c r="Z626" s="135"/>
      <c r="AA626" s="73"/>
      <c r="AB626" s="135"/>
      <c r="AC626" s="135"/>
      <c r="AD626" s="73"/>
      <c r="AE626" s="135"/>
      <c r="AF626" s="135"/>
      <c r="AG626" s="73"/>
      <c r="AH626" s="135"/>
      <c r="AI626" s="135"/>
      <c r="AJ626" s="135"/>
      <c r="AK626" s="135"/>
      <c r="AL626" s="135"/>
    </row>
    <row r="627" spans="1:38" ht="70.5" customHeight="1">
      <c r="A627" s="154"/>
      <c r="B627" s="60" t="s">
        <v>357</v>
      </c>
      <c r="C627" s="102">
        <f>C371+C377+C549</f>
        <v>34402.910029999999</v>
      </c>
      <c r="D627" s="130"/>
      <c r="E627" s="130"/>
      <c r="F627" s="28">
        <f>F435+F488+F492+F566+F570+F613</f>
        <v>28500</v>
      </c>
      <c r="G627" s="130"/>
      <c r="H627" s="130"/>
      <c r="I627" s="130"/>
      <c r="J627" s="130"/>
      <c r="K627" s="130"/>
      <c r="L627" s="28">
        <f>L435+L570</f>
        <v>438000</v>
      </c>
      <c r="M627" s="130"/>
      <c r="N627" s="130"/>
      <c r="O627" s="130"/>
      <c r="P627" s="130"/>
      <c r="Q627" s="130"/>
      <c r="R627" s="130"/>
      <c r="S627" s="130"/>
      <c r="T627" s="130"/>
      <c r="U627" s="130"/>
      <c r="V627" s="130"/>
      <c r="W627" s="130"/>
      <c r="X627" s="131"/>
      <c r="Y627" s="130"/>
      <c r="Z627" s="130"/>
      <c r="AA627" s="130"/>
      <c r="AB627" s="130"/>
      <c r="AC627" s="130"/>
      <c r="AD627" s="130"/>
      <c r="AE627" s="130"/>
      <c r="AF627" s="130"/>
      <c r="AG627" s="130"/>
      <c r="AH627" s="130"/>
      <c r="AI627" s="130"/>
      <c r="AJ627" s="130"/>
      <c r="AK627" s="130"/>
      <c r="AL627" s="130"/>
    </row>
    <row r="628" spans="1:38" ht="33" customHeight="1">
      <c r="A628" s="29"/>
      <c r="B628" s="60" t="s">
        <v>446</v>
      </c>
      <c r="C628" s="102">
        <f>C346+C619</f>
        <v>1102203.8670399999</v>
      </c>
      <c r="D628" s="102">
        <f t="shared" ref="D628:I628" si="49">D346+D619</f>
        <v>38.290579999999999</v>
      </c>
      <c r="E628" s="28">
        <f t="shared" si="49"/>
        <v>165</v>
      </c>
      <c r="F628" s="102">
        <f t="shared" si="49"/>
        <v>1496769.5866099999</v>
      </c>
      <c r="G628" s="99">
        <f t="shared" si="49"/>
        <v>114.11800000000001</v>
      </c>
      <c r="H628" s="32">
        <f t="shared" si="49"/>
        <v>1492.23</v>
      </c>
      <c r="I628" s="28">
        <f t="shared" si="49"/>
        <v>1010000</v>
      </c>
      <c r="J628" s="99">
        <f>J619+J317</f>
        <v>40.454999999999998</v>
      </c>
      <c r="K628" s="28">
        <v>0</v>
      </c>
      <c r="L628" s="28">
        <f t="shared" ref="L628:AA628" si="50">L346+L619</f>
        <v>1818000</v>
      </c>
      <c r="M628" s="99">
        <f t="shared" si="50"/>
        <v>149.10100000000003</v>
      </c>
      <c r="N628" s="28">
        <f t="shared" si="50"/>
        <v>0</v>
      </c>
      <c r="O628" s="102">
        <f t="shared" si="50"/>
        <v>1411453.1034200001</v>
      </c>
      <c r="P628" s="32">
        <f t="shared" si="50"/>
        <v>7.15</v>
      </c>
      <c r="Q628" s="38">
        <f t="shared" si="50"/>
        <v>18.600000000000001</v>
      </c>
      <c r="R628" s="28">
        <f t="shared" si="50"/>
        <v>1258000</v>
      </c>
      <c r="S628" s="38">
        <f t="shared" si="50"/>
        <v>113.9</v>
      </c>
      <c r="T628" s="32">
        <f t="shared" si="50"/>
        <v>667.44999999999993</v>
      </c>
      <c r="U628" s="28">
        <f t="shared" si="50"/>
        <v>1396960</v>
      </c>
      <c r="V628" s="28">
        <f t="shared" si="50"/>
        <v>2</v>
      </c>
      <c r="W628" s="38">
        <f t="shared" si="50"/>
        <v>5.6</v>
      </c>
      <c r="X628" s="28">
        <f t="shared" si="50"/>
        <v>3404707</v>
      </c>
      <c r="Y628" s="38">
        <f t="shared" si="50"/>
        <v>128.5</v>
      </c>
      <c r="Z628" s="32">
        <f t="shared" si="50"/>
        <v>647.8599999999999</v>
      </c>
      <c r="AA628" s="28">
        <f t="shared" si="50"/>
        <v>1650000</v>
      </c>
      <c r="AB628" s="28">
        <v>0</v>
      </c>
      <c r="AC628" s="28"/>
      <c r="AD628" s="28">
        <f>AD346+AD619</f>
        <v>3536267</v>
      </c>
      <c r="AE628" s="28">
        <v>0</v>
      </c>
      <c r="AF628" s="28"/>
      <c r="AG628" s="28">
        <f>AG346+AG619</f>
        <v>340000</v>
      </c>
      <c r="AH628" s="28">
        <v>0</v>
      </c>
      <c r="AI628" s="28"/>
      <c r="AJ628" s="28">
        <f>AJ346+AJ619</f>
        <v>1976367</v>
      </c>
      <c r="AK628" s="28">
        <v>0</v>
      </c>
      <c r="AL628" s="28"/>
    </row>
    <row r="629" spans="1:38" ht="28.5" customHeight="1">
      <c r="A629" s="154"/>
      <c r="B629" s="60" t="s">
        <v>261</v>
      </c>
      <c r="C629" s="28"/>
      <c r="D629" s="130"/>
      <c r="E629" s="130"/>
      <c r="F629" s="130"/>
      <c r="G629" s="130"/>
      <c r="H629" s="130"/>
      <c r="I629" s="130"/>
      <c r="J629" s="130"/>
      <c r="K629" s="130"/>
      <c r="L629" s="131"/>
      <c r="M629" s="130"/>
      <c r="N629" s="130"/>
      <c r="O629" s="130"/>
      <c r="P629" s="130"/>
      <c r="Q629" s="130"/>
      <c r="R629" s="130"/>
      <c r="S629" s="130"/>
      <c r="T629" s="130"/>
      <c r="U629" s="130"/>
      <c r="V629" s="130"/>
      <c r="W629" s="130"/>
      <c r="X629" s="131"/>
      <c r="Y629" s="130"/>
      <c r="Z629" s="130"/>
      <c r="AA629" s="130"/>
      <c r="AB629" s="130"/>
      <c r="AC629" s="130"/>
      <c r="AD629" s="130"/>
      <c r="AE629" s="130"/>
      <c r="AF629" s="130"/>
      <c r="AG629" s="130"/>
      <c r="AH629" s="130"/>
      <c r="AI629" s="130"/>
      <c r="AJ629" s="130"/>
      <c r="AK629" s="130"/>
      <c r="AL629" s="130"/>
    </row>
    <row r="630" spans="1:38" ht="50.25" customHeight="1">
      <c r="A630" s="154"/>
      <c r="B630" s="60" t="s">
        <v>451</v>
      </c>
      <c r="C630" s="102">
        <f>C348</f>
        <v>349589.48703999998</v>
      </c>
      <c r="D630" s="23"/>
      <c r="E630" s="23"/>
      <c r="F630" s="102">
        <f>F348+F621</f>
        <v>313783.72861000005</v>
      </c>
      <c r="G630" s="23"/>
      <c r="H630" s="23"/>
      <c r="I630" s="28">
        <f>I348+I621</f>
        <v>718000</v>
      </c>
      <c r="J630" s="23"/>
      <c r="K630" s="23"/>
      <c r="L630" s="28">
        <f>L348+L621</f>
        <v>1380000</v>
      </c>
      <c r="M630" s="23"/>
      <c r="N630" s="23"/>
      <c r="O630" s="102">
        <f>O348</f>
        <v>1119453.1034200001</v>
      </c>
      <c r="P630" s="23"/>
      <c r="Q630" s="23"/>
      <c r="R630" s="28">
        <f>R348+R621</f>
        <v>820000</v>
      </c>
      <c r="S630" s="130"/>
      <c r="T630" s="130"/>
      <c r="U630" s="28">
        <f>U348+U621</f>
        <v>96960</v>
      </c>
      <c r="V630" s="130"/>
      <c r="W630" s="130"/>
      <c r="X630" s="28">
        <f>X348+X621</f>
        <v>1539407</v>
      </c>
      <c r="Y630" s="130"/>
      <c r="Z630" s="130"/>
      <c r="AA630" s="28">
        <f>AA348+AA621</f>
        <v>100000</v>
      </c>
      <c r="AB630" s="130"/>
      <c r="AC630" s="130"/>
      <c r="AD630" s="28">
        <f>AD348+AD621</f>
        <v>1536367</v>
      </c>
      <c r="AE630" s="130"/>
      <c r="AF630" s="130"/>
      <c r="AG630" s="28">
        <f>AG348+AG621</f>
        <v>90000</v>
      </c>
      <c r="AH630" s="130"/>
      <c r="AI630" s="130"/>
      <c r="AJ630" s="28">
        <f>AJ348+AJ621</f>
        <v>1546367</v>
      </c>
      <c r="AK630" s="130"/>
      <c r="AL630" s="130"/>
    </row>
    <row r="631" spans="1:38" ht="83.25" customHeight="1">
      <c r="A631" s="154"/>
      <c r="B631" s="60" t="s">
        <v>398</v>
      </c>
      <c r="C631" s="102">
        <f>C630</f>
        <v>349589.48703999998</v>
      </c>
      <c r="D631" s="23"/>
      <c r="E631" s="23"/>
      <c r="F631" s="102">
        <f>F630</f>
        <v>313783.72861000005</v>
      </c>
      <c r="G631" s="23"/>
      <c r="H631" s="23"/>
      <c r="I631" s="28">
        <f>I630</f>
        <v>718000</v>
      </c>
      <c r="J631" s="23"/>
      <c r="K631" s="23"/>
      <c r="L631" s="28">
        <f>L630</f>
        <v>1380000</v>
      </c>
      <c r="M631" s="23"/>
      <c r="N631" s="23"/>
      <c r="O631" s="102">
        <f>O630</f>
        <v>1119453.1034200001</v>
      </c>
      <c r="P631" s="23"/>
      <c r="Q631" s="23"/>
      <c r="R631" s="28">
        <f>R630</f>
        <v>820000</v>
      </c>
      <c r="S631" s="130"/>
      <c r="T631" s="130"/>
      <c r="U631" s="28">
        <f>U630</f>
        <v>96960</v>
      </c>
      <c r="V631" s="130"/>
      <c r="W631" s="130"/>
      <c r="X631" s="28">
        <f>X630</f>
        <v>1539407</v>
      </c>
      <c r="Y631" s="28"/>
      <c r="Z631" s="28"/>
      <c r="AA631" s="28">
        <f>AA630</f>
        <v>100000</v>
      </c>
      <c r="AB631" s="28"/>
      <c r="AC631" s="28"/>
      <c r="AD631" s="28">
        <f>AD630</f>
        <v>1536367</v>
      </c>
      <c r="AE631" s="28"/>
      <c r="AF631" s="28"/>
      <c r="AG631" s="28">
        <f>AG630</f>
        <v>90000</v>
      </c>
      <c r="AH631" s="28"/>
      <c r="AI631" s="28"/>
      <c r="AJ631" s="28">
        <f>AJ630</f>
        <v>1546367</v>
      </c>
      <c r="AK631" s="130"/>
      <c r="AL631" s="130"/>
    </row>
    <row r="632" spans="1:38" ht="69.75" customHeight="1">
      <c r="A632" s="154"/>
      <c r="B632" s="60" t="s">
        <v>450</v>
      </c>
      <c r="C632" s="28"/>
      <c r="D632" s="23"/>
      <c r="E632" s="23"/>
      <c r="F632" s="102">
        <f>F623</f>
        <v>35612.16966</v>
      </c>
      <c r="G632" s="23"/>
      <c r="H632" s="23"/>
      <c r="I632" s="28">
        <f>I621</f>
        <v>674250</v>
      </c>
      <c r="J632" s="23"/>
      <c r="K632" s="23"/>
      <c r="L632" s="28">
        <f>L621</f>
        <v>1361500</v>
      </c>
      <c r="M632" s="23"/>
      <c r="N632" s="23"/>
      <c r="O632" s="23"/>
      <c r="P632" s="23"/>
      <c r="Q632" s="23"/>
      <c r="R632" s="28">
        <f>R623</f>
        <v>150000</v>
      </c>
      <c r="S632" s="130"/>
      <c r="T632" s="130"/>
      <c r="U632" s="28"/>
      <c r="V632" s="23"/>
      <c r="W632" s="23"/>
      <c r="X632" s="28"/>
      <c r="Y632" s="130"/>
      <c r="Z632" s="130"/>
      <c r="AA632" s="131"/>
      <c r="AB632" s="130"/>
      <c r="AC632" s="130"/>
      <c r="AD632" s="131"/>
      <c r="AE632" s="130"/>
      <c r="AF632" s="130"/>
      <c r="AG632" s="131"/>
      <c r="AH632" s="130"/>
      <c r="AI632" s="130"/>
      <c r="AJ632" s="131"/>
      <c r="AK632" s="130"/>
      <c r="AL632" s="130"/>
    </row>
    <row r="633" spans="1:38" ht="74.25" customHeight="1">
      <c r="A633" s="154"/>
      <c r="B633" s="60" t="s">
        <v>357</v>
      </c>
      <c r="C633" s="28"/>
      <c r="D633" s="23"/>
      <c r="E633" s="23"/>
      <c r="F633" s="102"/>
      <c r="G633" s="23"/>
      <c r="H633" s="23"/>
      <c r="I633" s="28"/>
      <c r="J633" s="23"/>
      <c r="K633" s="23"/>
      <c r="L633" s="99">
        <f>L624</f>
        <v>241488.15099999998</v>
      </c>
      <c r="M633" s="23"/>
      <c r="N633" s="23"/>
      <c r="O633" s="23"/>
      <c r="P633" s="23"/>
      <c r="Q633" s="23"/>
      <c r="R633" s="28"/>
      <c r="S633" s="130"/>
      <c r="T633" s="130"/>
      <c r="U633" s="28"/>
      <c r="V633" s="23"/>
      <c r="W633" s="23"/>
      <c r="X633" s="28"/>
      <c r="Y633" s="130"/>
      <c r="Z633" s="130"/>
      <c r="AA633" s="131"/>
      <c r="AB633" s="130"/>
      <c r="AC633" s="130"/>
      <c r="AD633" s="131"/>
      <c r="AE633" s="130"/>
      <c r="AF633" s="130"/>
      <c r="AG633" s="131"/>
      <c r="AH633" s="130"/>
      <c r="AI633" s="130"/>
      <c r="AJ633" s="131"/>
      <c r="AK633" s="130"/>
      <c r="AL633" s="130"/>
    </row>
    <row r="634" spans="1:38" ht="50.25" customHeight="1">
      <c r="A634" s="154"/>
      <c r="B634" s="60" t="s">
        <v>449</v>
      </c>
      <c r="C634" s="32">
        <f>C625</f>
        <v>752614.37999999989</v>
      </c>
      <c r="D634" s="32"/>
      <c r="E634" s="32"/>
      <c r="F634" s="99">
        <f>F625</f>
        <v>1182985.858</v>
      </c>
      <c r="G634" s="32"/>
      <c r="H634" s="32"/>
      <c r="I634" s="28">
        <f>I625</f>
        <v>292000</v>
      </c>
      <c r="J634" s="32"/>
      <c r="K634" s="32"/>
      <c r="L634" s="28">
        <f>L625</f>
        <v>438000</v>
      </c>
      <c r="M634" s="32"/>
      <c r="N634" s="32"/>
      <c r="O634" s="28">
        <f>O625</f>
        <v>292000</v>
      </c>
      <c r="P634" s="32"/>
      <c r="Q634" s="32"/>
      <c r="R634" s="28">
        <f>R625</f>
        <v>438000</v>
      </c>
      <c r="S634" s="32"/>
      <c r="T634" s="32"/>
      <c r="U634" s="28">
        <f>U366</f>
        <v>1300000</v>
      </c>
      <c r="V634" s="32"/>
      <c r="W634" s="32"/>
      <c r="X634" s="28">
        <f>X366</f>
        <v>1865300</v>
      </c>
      <c r="Y634" s="32"/>
      <c r="Z634" s="32"/>
      <c r="AA634" s="28">
        <f>AA366</f>
        <v>1550000</v>
      </c>
      <c r="AB634" s="32"/>
      <c r="AC634" s="32"/>
      <c r="AD634" s="28">
        <f>AD366</f>
        <v>1999900</v>
      </c>
      <c r="AE634" s="32"/>
      <c r="AF634" s="32"/>
      <c r="AG634" s="28">
        <f>AG366</f>
        <v>250000</v>
      </c>
      <c r="AH634" s="32"/>
      <c r="AI634" s="32"/>
      <c r="AJ634" s="28">
        <f>AJ366</f>
        <v>430000</v>
      </c>
      <c r="AK634" s="32"/>
      <c r="AL634" s="32"/>
    </row>
    <row r="635" spans="1:38" ht="93" customHeight="1">
      <c r="A635" s="154"/>
      <c r="B635" s="60" t="s">
        <v>450</v>
      </c>
      <c r="C635" s="32">
        <f>C634</f>
        <v>752614.37999999989</v>
      </c>
      <c r="D635" s="23"/>
      <c r="E635" s="23"/>
      <c r="F635" s="99">
        <f>F634</f>
        <v>1182985.858</v>
      </c>
      <c r="G635" s="23"/>
      <c r="H635" s="23"/>
      <c r="I635" s="28">
        <f>I634</f>
        <v>292000</v>
      </c>
      <c r="J635" s="23"/>
      <c r="K635" s="23"/>
      <c r="L635" s="28">
        <f>L634</f>
        <v>438000</v>
      </c>
      <c r="M635" s="23"/>
      <c r="N635" s="23"/>
      <c r="O635" s="28">
        <f>O634</f>
        <v>292000</v>
      </c>
      <c r="P635" s="23"/>
      <c r="Q635" s="23"/>
      <c r="R635" s="28">
        <f>R634</f>
        <v>438000</v>
      </c>
      <c r="S635" s="130"/>
      <c r="T635" s="130"/>
      <c r="U635" s="130"/>
      <c r="V635" s="130"/>
      <c r="W635" s="130"/>
      <c r="X635" s="131"/>
      <c r="Y635" s="130"/>
      <c r="Z635" s="130"/>
      <c r="AA635" s="130"/>
      <c r="AB635" s="130"/>
      <c r="AC635" s="130"/>
      <c r="AD635" s="130"/>
      <c r="AE635" s="130"/>
      <c r="AF635" s="130"/>
      <c r="AG635" s="130"/>
      <c r="AH635" s="130"/>
      <c r="AI635" s="130"/>
      <c r="AJ635" s="130"/>
      <c r="AK635" s="130"/>
      <c r="AL635" s="130"/>
    </row>
    <row r="636" spans="1:38" ht="72.75" customHeight="1">
      <c r="A636" s="159"/>
      <c r="B636" s="60" t="s">
        <v>357</v>
      </c>
      <c r="C636" s="102">
        <f>C627</f>
        <v>34402.910029999999</v>
      </c>
      <c r="D636" s="151"/>
      <c r="E636" s="151"/>
      <c r="F636" s="28">
        <f>F627</f>
        <v>28500</v>
      </c>
      <c r="G636" s="151"/>
      <c r="H636" s="151"/>
      <c r="I636" s="151"/>
      <c r="J636" s="151"/>
      <c r="K636" s="151"/>
      <c r="L636" s="28">
        <f>L627</f>
        <v>438000</v>
      </c>
      <c r="M636" s="151"/>
      <c r="N636" s="151"/>
      <c r="O636" s="151"/>
      <c r="P636" s="151"/>
      <c r="Q636" s="151"/>
      <c r="R636" s="151"/>
      <c r="S636" s="151"/>
      <c r="T636" s="151"/>
      <c r="U636" s="151"/>
      <c r="V636" s="151"/>
      <c r="W636" s="151"/>
      <c r="X636" s="151"/>
      <c r="Y636" s="151"/>
      <c r="Z636" s="151"/>
      <c r="AA636" s="151"/>
      <c r="AB636" s="151"/>
      <c r="AC636" s="151"/>
      <c r="AD636" s="151"/>
      <c r="AE636" s="151"/>
      <c r="AF636" s="151"/>
      <c r="AG636" s="151"/>
      <c r="AH636" s="151"/>
      <c r="AI636" s="151"/>
      <c r="AJ636" s="151"/>
      <c r="AK636" s="146"/>
      <c r="AL636" s="146"/>
    </row>
    <row r="637" spans="1:38" ht="4.5" customHeight="1">
      <c r="A637" s="147"/>
      <c r="B637" s="148"/>
      <c r="C637" s="149"/>
      <c r="D637" s="149"/>
      <c r="E637" s="149"/>
      <c r="F637" s="149"/>
      <c r="G637" s="149"/>
      <c r="H637" s="149"/>
      <c r="I637" s="149"/>
      <c r="J637" s="149"/>
      <c r="K637" s="149"/>
      <c r="L637" s="150"/>
      <c r="M637" s="149"/>
      <c r="N637" s="149"/>
      <c r="O637" s="149"/>
      <c r="P637" s="149"/>
      <c r="Q637" s="149"/>
      <c r="R637" s="149"/>
      <c r="S637" s="149"/>
      <c r="T637" s="149"/>
      <c r="U637" s="149"/>
      <c r="V637" s="149"/>
      <c r="W637" s="149"/>
      <c r="X637" s="149"/>
      <c r="Y637" s="149"/>
      <c r="Z637" s="149"/>
      <c r="AA637" s="149"/>
      <c r="AB637" s="149"/>
      <c r="AC637" s="149"/>
      <c r="AD637" s="149"/>
      <c r="AE637" s="149"/>
      <c r="AF637" s="149"/>
      <c r="AG637" s="149"/>
      <c r="AH637" s="149"/>
      <c r="AI637" s="149"/>
      <c r="AJ637" s="149"/>
      <c r="AK637" s="149"/>
      <c r="AL637" s="149"/>
    </row>
    <row r="638" spans="1:38" ht="28.5" customHeight="1">
      <c r="A638" s="251" t="s">
        <v>349</v>
      </c>
      <c r="B638" s="251"/>
      <c r="C638" s="251"/>
      <c r="D638" s="251"/>
      <c r="E638" s="251"/>
      <c r="F638" s="251"/>
      <c r="G638" s="251"/>
      <c r="H638" s="251"/>
      <c r="I638" s="251"/>
      <c r="J638" s="251"/>
      <c r="K638" s="251"/>
      <c r="L638" s="251"/>
      <c r="M638" s="251"/>
      <c r="N638" s="251"/>
      <c r="O638" s="251"/>
      <c r="P638" s="251"/>
      <c r="Q638" s="251"/>
      <c r="R638" s="251"/>
      <c r="S638" s="251"/>
      <c r="T638" s="251"/>
      <c r="U638" s="251"/>
      <c r="V638" s="251"/>
      <c r="W638" s="251"/>
      <c r="X638" s="251"/>
      <c r="Y638" s="251"/>
      <c r="Z638" s="251"/>
      <c r="AA638" s="251"/>
      <c r="AB638" s="251"/>
      <c r="AC638" s="251"/>
      <c r="AD638" s="251"/>
      <c r="AE638" s="251"/>
      <c r="AF638" s="251"/>
      <c r="AG638" s="251"/>
      <c r="AH638" s="251"/>
      <c r="AI638" s="251"/>
      <c r="AJ638" s="251"/>
      <c r="AK638" s="251"/>
    </row>
    <row r="639" spans="1:38" ht="24.75" customHeight="1">
      <c r="A639" s="251" t="s">
        <v>574</v>
      </c>
      <c r="B639" s="251"/>
      <c r="C639" s="251"/>
      <c r="D639" s="251"/>
      <c r="E639" s="251"/>
      <c r="F639" s="251"/>
      <c r="G639" s="251"/>
      <c r="H639" s="251"/>
      <c r="I639" s="251"/>
      <c r="J639" s="251"/>
      <c r="K639" s="251"/>
      <c r="L639" s="251"/>
      <c r="M639" s="251"/>
      <c r="N639" s="251"/>
      <c r="O639" s="251"/>
      <c r="P639" s="251"/>
      <c r="Q639" s="251"/>
      <c r="R639" s="251"/>
      <c r="S639" s="251"/>
      <c r="T639" s="251"/>
      <c r="U639" s="251"/>
      <c r="V639" s="251"/>
      <c r="W639" s="251"/>
      <c r="X639" s="251"/>
      <c r="Y639" s="251"/>
      <c r="Z639" s="145"/>
      <c r="AA639" s="145"/>
      <c r="AB639" s="145"/>
      <c r="AC639" s="145"/>
      <c r="AD639" s="145"/>
      <c r="AE639" s="145"/>
      <c r="AF639" s="145"/>
      <c r="AG639" s="145"/>
      <c r="AH639" s="145"/>
      <c r="AI639" s="145"/>
      <c r="AJ639" s="145"/>
      <c r="AK639" s="145"/>
    </row>
    <row r="640" spans="1:38" ht="26.25">
      <c r="A640" s="251" t="s">
        <v>575</v>
      </c>
      <c r="B640" s="251"/>
      <c r="C640" s="251"/>
      <c r="D640" s="251"/>
      <c r="E640" s="251"/>
      <c r="F640" s="251"/>
      <c r="G640" s="251"/>
      <c r="H640" s="251"/>
      <c r="I640" s="251"/>
      <c r="J640" s="251"/>
      <c r="K640" s="251"/>
      <c r="L640" s="251"/>
      <c r="M640" s="251"/>
      <c r="N640" s="251"/>
      <c r="O640" s="251"/>
      <c r="P640" s="251"/>
      <c r="Q640" s="251"/>
      <c r="R640" s="251"/>
      <c r="S640" s="251"/>
      <c r="T640" s="251"/>
      <c r="U640" s="251"/>
      <c r="V640" s="251"/>
      <c r="W640" s="251"/>
      <c r="X640" s="251"/>
      <c r="Y640" s="251"/>
      <c r="Z640" s="251"/>
      <c r="AA640" s="145"/>
      <c r="AB640" s="145"/>
      <c r="AC640" s="145"/>
      <c r="AD640" s="145"/>
      <c r="AE640" s="145"/>
      <c r="AF640" s="145"/>
      <c r="AG640" s="145"/>
      <c r="AH640" s="145"/>
      <c r="AI640" s="145"/>
      <c r="AJ640" s="145"/>
      <c r="AK640" s="145"/>
    </row>
    <row r="641" spans="3:32">
      <c r="C641" s="1"/>
      <c r="D641" s="1"/>
      <c r="E641" s="1"/>
      <c r="F641" s="1"/>
      <c r="G641" s="1"/>
      <c r="H641" s="1"/>
      <c r="O641" s="1"/>
      <c r="P641" s="1"/>
      <c r="Q641" s="1"/>
      <c r="R641" s="1"/>
      <c r="S641" s="1"/>
      <c r="T641" s="1"/>
      <c r="AA641" s="1"/>
      <c r="AB641" s="1"/>
      <c r="AC641" s="1"/>
      <c r="AD641" s="1"/>
      <c r="AE641" s="1"/>
      <c r="AF641" s="1"/>
    </row>
    <row r="642" spans="3:32">
      <c r="C642" s="1"/>
      <c r="D642" s="1"/>
      <c r="E642" s="1"/>
      <c r="F642" s="1"/>
      <c r="G642" s="1"/>
      <c r="H642" s="1"/>
      <c r="O642" s="1"/>
      <c r="P642" s="1"/>
      <c r="Q642" s="1"/>
      <c r="R642" s="1"/>
      <c r="S642" s="1"/>
      <c r="T642" s="1"/>
      <c r="AA642" s="1"/>
      <c r="AB642" s="1"/>
      <c r="AC642" s="1"/>
      <c r="AD642" s="1"/>
      <c r="AE642" s="1"/>
      <c r="AF642" s="1"/>
    </row>
    <row r="643" spans="3:32">
      <c r="C643" s="1"/>
      <c r="D643" s="1"/>
      <c r="E643" s="1"/>
      <c r="F643" s="1"/>
      <c r="G643" s="1"/>
      <c r="H643" s="1"/>
      <c r="O643" s="1"/>
      <c r="P643" s="1"/>
      <c r="Q643" s="1"/>
      <c r="R643" s="1"/>
      <c r="S643" s="1"/>
      <c r="T643" s="1"/>
      <c r="AA643" s="1"/>
      <c r="AB643" s="1"/>
      <c r="AC643" s="1"/>
      <c r="AD643" s="1"/>
      <c r="AE643" s="1"/>
      <c r="AF643" s="1"/>
    </row>
    <row r="644" spans="3:32">
      <c r="C644" s="1"/>
      <c r="D644" s="1"/>
      <c r="E644" s="1"/>
      <c r="F644" s="1"/>
      <c r="G644" s="1"/>
      <c r="H644" s="1"/>
      <c r="O644" s="1"/>
      <c r="P644" s="1"/>
      <c r="Q644" s="1"/>
      <c r="R644" s="1"/>
      <c r="S644" s="1"/>
      <c r="T644" s="1"/>
      <c r="AA644" s="1"/>
      <c r="AB644" s="1"/>
      <c r="AC644" s="1"/>
      <c r="AD644" s="1"/>
      <c r="AE644" s="1"/>
      <c r="AF644" s="1"/>
    </row>
    <row r="645" spans="3:32">
      <c r="C645" s="1"/>
      <c r="D645" s="1"/>
      <c r="E645" s="1"/>
      <c r="F645" s="1"/>
      <c r="G645" s="1"/>
      <c r="H645" s="1"/>
      <c r="O645" s="1"/>
      <c r="P645" s="1"/>
      <c r="Q645" s="1"/>
      <c r="R645" s="1"/>
      <c r="S645" s="1"/>
      <c r="T645" s="1"/>
      <c r="AA645" s="1"/>
      <c r="AB645" s="1"/>
      <c r="AC645" s="1"/>
      <c r="AD645" s="1"/>
      <c r="AE645" s="1"/>
      <c r="AF645" s="1"/>
    </row>
    <row r="646" spans="3:32">
      <c r="C646" s="1"/>
      <c r="D646" s="1"/>
      <c r="E646" s="1"/>
      <c r="F646" s="1"/>
      <c r="G646" s="1"/>
      <c r="H646" s="1"/>
      <c r="O646" s="1"/>
      <c r="P646" s="1"/>
      <c r="Q646" s="1"/>
      <c r="R646" s="1"/>
      <c r="S646" s="1"/>
      <c r="T646" s="1"/>
      <c r="AA646" s="1"/>
      <c r="AB646" s="1"/>
      <c r="AC646" s="1"/>
      <c r="AD646" s="1"/>
      <c r="AE646" s="1"/>
      <c r="AF646" s="1"/>
    </row>
    <row r="647" spans="3:32">
      <c r="C647" s="1"/>
      <c r="D647" s="1"/>
      <c r="E647" s="1"/>
      <c r="F647" s="1"/>
      <c r="G647" s="1"/>
      <c r="H647" s="1"/>
      <c r="O647" s="1"/>
      <c r="P647" s="1"/>
      <c r="Q647" s="1"/>
      <c r="R647" s="1"/>
      <c r="S647" s="1"/>
      <c r="T647" s="1"/>
      <c r="AA647" s="1"/>
      <c r="AB647" s="1"/>
      <c r="AC647" s="1"/>
      <c r="AD647" s="1"/>
      <c r="AE647" s="1"/>
      <c r="AF647" s="1"/>
    </row>
    <row r="648" spans="3:32">
      <c r="C648" s="1"/>
      <c r="D648" s="1"/>
      <c r="E648" s="1"/>
      <c r="F648" s="1"/>
      <c r="G648" s="1"/>
      <c r="H648" s="1"/>
      <c r="O648" s="1"/>
      <c r="P648" s="1"/>
      <c r="Q648" s="1"/>
      <c r="R648" s="1"/>
      <c r="S648" s="1"/>
      <c r="T648" s="1"/>
      <c r="AA648" s="1"/>
      <c r="AB648" s="1"/>
      <c r="AC648" s="1"/>
      <c r="AD648" s="1"/>
      <c r="AE648" s="1"/>
      <c r="AF648" s="1"/>
    </row>
    <row r="649" spans="3:32">
      <c r="C649" s="1"/>
      <c r="D649" s="1"/>
      <c r="E649" s="1"/>
      <c r="F649" s="1"/>
      <c r="G649" s="1"/>
      <c r="H649" s="1"/>
      <c r="O649" s="1"/>
      <c r="P649" s="1"/>
      <c r="Q649" s="1"/>
      <c r="R649" s="1"/>
      <c r="S649" s="1"/>
      <c r="T649" s="1"/>
      <c r="AA649" s="1"/>
      <c r="AB649" s="1"/>
      <c r="AC649" s="1"/>
      <c r="AD649" s="1"/>
      <c r="AE649" s="1"/>
      <c r="AF649" s="1"/>
    </row>
    <row r="650" spans="3:32">
      <c r="C650" s="1"/>
      <c r="D650" s="1"/>
      <c r="E650" s="1"/>
      <c r="F650" s="1"/>
      <c r="G650" s="1"/>
      <c r="H650" s="1"/>
      <c r="O650" s="1"/>
      <c r="P650" s="1"/>
      <c r="Q650" s="1"/>
      <c r="R650" s="1"/>
      <c r="S650" s="1"/>
      <c r="T650" s="1"/>
      <c r="AA650" s="1"/>
      <c r="AB650" s="1"/>
      <c r="AC650" s="1"/>
      <c r="AD650" s="1"/>
      <c r="AE650" s="1"/>
      <c r="AF650" s="1"/>
    </row>
    <row r="651" spans="3:32">
      <c r="C651" s="1"/>
      <c r="D651" s="1"/>
      <c r="E651" s="1"/>
      <c r="F651" s="1"/>
      <c r="G651" s="1"/>
      <c r="H651" s="1"/>
      <c r="O651" s="1"/>
      <c r="P651" s="1"/>
      <c r="Q651" s="1"/>
      <c r="R651" s="1"/>
      <c r="S651" s="1"/>
      <c r="T651" s="1"/>
      <c r="AA651" s="1"/>
      <c r="AB651" s="1"/>
      <c r="AC651" s="1"/>
      <c r="AD651" s="1"/>
      <c r="AE651" s="1"/>
      <c r="AF651" s="1"/>
    </row>
    <row r="652" spans="3:32">
      <c r="C652" s="1"/>
      <c r="D652" s="1"/>
      <c r="E652" s="1"/>
      <c r="F652" s="1"/>
      <c r="G652" s="1"/>
      <c r="H652" s="1"/>
      <c r="O652" s="1"/>
      <c r="P652" s="1"/>
      <c r="Q652" s="1"/>
      <c r="R652" s="1"/>
      <c r="S652" s="1"/>
      <c r="T652" s="1"/>
      <c r="AA652" s="1"/>
      <c r="AB652" s="1"/>
      <c r="AC652" s="1"/>
      <c r="AD652" s="1"/>
      <c r="AE652" s="1"/>
      <c r="AF652" s="1"/>
    </row>
    <row r="653" spans="3:32">
      <c r="C653" s="1"/>
      <c r="D653" s="1"/>
      <c r="E653" s="1"/>
      <c r="F653" s="1"/>
      <c r="G653" s="1"/>
      <c r="H653" s="1"/>
      <c r="O653" s="1"/>
      <c r="P653" s="1"/>
      <c r="Q653" s="1"/>
      <c r="R653" s="1"/>
      <c r="S653" s="1"/>
      <c r="T653" s="1"/>
      <c r="AA653" s="1"/>
      <c r="AB653" s="1"/>
      <c r="AC653" s="1"/>
      <c r="AD653" s="1"/>
      <c r="AE653" s="1"/>
      <c r="AF653" s="1"/>
    </row>
    <row r="654" spans="3:32">
      <c r="C654" s="1"/>
      <c r="D654" s="1"/>
      <c r="E654" s="1"/>
      <c r="F654" s="1"/>
      <c r="G654" s="1"/>
      <c r="H654" s="1"/>
      <c r="O654" s="1"/>
      <c r="P654" s="1"/>
      <c r="Q654" s="1"/>
      <c r="R654" s="1"/>
      <c r="S654" s="1"/>
      <c r="T654" s="1"/>
      <c r="AA654" s="1"/>
      <c r="AB654" s="1"/>
      <c r="AC654" s="1"/>
      <c r="AD654" s="1"/>
      <c r="AE654" s="1"/>
      <c r="AF654" s="1"/>
    </row>
    <row r="655" spans="3:32">
      <c r="C655" s="1"/>
      <c r="D655" s="1"/>
      <c r="E655" s="1"/>
      <c r="F655" s="1"/>
      <c r="G655" s="1"/>
      <c r="H655" s="1"/>
      <c r="O655" s="1"/>
      <c r="P655" s="1"/>
      <c r="Q655" s="1"/>
      <c r="R655" s="1"/>
      <c r="S655" s="1"/>
      <c r="T655" s="1"/>
      <c r="AA655" s="1"/>
      <c r="AB655" s="1"/>
      <c r="AC655" s="1"/>
      <c r="AD655" s="1"/>
      <c r="AE655" s="1"/>
      <c r="AF655" s="1"/>
    </row>
    <row r="656" spans="3:32">
      <c r="C656" s="1"/>
      <c r="D656" s="1"/>
      <c r="E656" s="1"/>
      <c r="F656" s="1"/>
      <c r="G656" s="1"/>
      <c r="H656" s="1"/>
      <c r="O656" s="1"/>
      <c r="P656" s="1"/>
      <c r="Q656" s="1"/>
      <c r="R656" s="1"/>
      <c r="S656" s="1"/>
      <c r="T656" s="1"/>
      <c r="AA656" s="1"/>
      <c r="AB656" s="1"/>
      <c r="AC656" s="1"/>
      <c r="AD656" s="1"/>
      <c r="AE656" s="1"/>
      <c r="AF656" s="1"/>
    </row>
    <row r="657" spans="3:32">
      <c r="C657" s="1"/>
      <c r="D657" s="1"/>
      <c r="E657" s="1"/>
      <c r="F657" s="1"/>
      <c r="G657" s="1"/>
      <c r="H657" s="1"/>
      <c r="O657" s="1"/>
      <c r="P657" s="1"/>
      <c r="Q657" s="1"/>
      <c r="R657" s="1"/>
      <c r="S657" s="1"/>
      <c r="T657" s="1"/>
      <c r="AA657" s="1"/>
      <c r="AB657" s="1"/>
      <c r="AC657" s="1"/>
      <c r="AD657" s="1"/>
      <c r="AE657" s="1"/>
      <c r="AF657" s="1"/>
    </row>
    <row r="658" spans="3:32">
      <c r="C658" s="1"/>
      <c r="D658" s="1"/>
      <c r="E658" s="1"/>
      <c r="F658" s="1"/>
      <c r="G658" s="1"/>
      <c r="H658" s="1"/>
      <c r="O658" s="1"/>
      <c r="P658" s="1"/>
      <c r="Q658" s="1"/>
      <c r="R658" s="1"/>
      <c r="S658" s="1"/>
      <c r="T658" s="1"/>
      <c r="AA658" s="1"/>
      <c r="AB658" s="1"/>
      <c r="AC658" s="1"/>
      <c r="AD658" s="1"/>
      <c r="AE658" s="1"/>
      <c r="AF658" s="1"/>
    </row>
    <row r="659" spans="3:32">
      <c r="C659" s="1"/>
      <c r="D659" s="1"/>
      <c r="E659" s="1"/>
      <c r="F659" s="1"/>
      <c r="G659" s="1"/>
      <c r="H659" s="1"/>
      <c r="O659" s="1"/>
      <c r="P659" s="1"/>
      <c r="Q659" s="1"/>
      <c r="R659" s="1"/>
      <c r="S659" s="1"/>
      <c r="T659" s="1"/>
      <c r="AA659" s="1"/>
      <c r="AB659" s="1"/>
      <c r="AC659" s="1"/>
      <c r="AD659" s="1"/>
      <c r="AE659" s="1"/>
      <c r="AF659" s="1"/>
    </row>
    <row r="660" spans="3:32">
      <c r="C660" s="1"/>
      <c r="D660" s="1"/>
      <c r="E660" s="1"/>
      <c r="F660" s="1"/>
      <c r="G660" s="1"/>
      <c r="H660" s="1"/>
      <c r="O660" s="1"/>
      <c r="P660" s="1"/>
      <c r="Q660" s="1"/>
      <c r="R660" s="1"/>
      <c r="S660" s="1"/>
      <c r="T660" s="1"/>
      <c r="AA660" s="1"/>
      <c r="AB660" s="1"/>
      <c r="AC660" s="1"/>
      <c r="AD660" s="1"/>
      <c r="AE660" s="1"/>
      <c r="AF660" s="1"/>
    </row>
    <row r="661" spans="3:32">
      <c r="C661" s="1"/>
      <c r="D661" s="1"/>
      <c r="E661" s="1"/>
      <c r="F661" s="1"/>
      <c r="G661" s="1"/>
      <c r="H661" s="1"/>
      <c r="O661" s="1"/>
      <c r="P661" s="1"/>
      <c r="Q661" s="1"/>
      <c r="R661" s="1"/>
      <c r="S661" s="1"/>
      <c r="T661" s="1"/>
      <c r="AA661" s="1"/>
      <c r="AB661" s="1"/>
      <c r="AC661" s="1"/>
      <c r="AD661" s="1"/>
      <c r="AE661" s="1"/>
      <c r="AF661" s="1"/>
    </row>
    <row r="662" spans="3:32">
      <c r="C662" s="1"/>
      <c r="D662" s="1"/>
      <c r="E662" s="1"/>
      <c r="F662" s="1"/>
      <c r="G662" s="1"/>
      <c r="H662" s="1"/>
      <c r="O662" s="1"/>
      <c r="P662" s="1"/>
      <c r="Q662" s="1"/>
      <c r="R662" s="1"/>
      <c r="S662" s="1"/>
      <c r="T662" s="1"/>
      <c r="AA662" s="1"/>
      <c r="AB662" s="1"/>
      <c r="AC662" s="1"/>
      <c r="AD662" s="1"/>
      <c r="AE662" s="1"/>
      <c r="AF662" s="1"/>
    </row>
    <row r="663" spans="3:32">
      <c r="C663" s="1"/>
      <c r="D663" s="1"/>
      <c r="E663" s="1"/>
      <c r="F663" s="1"/>
      <c r="G663" s="1"/>
      <c r="H663" s="1"/>
      <c r="O663" s="1"/>
      <c r="P663" s="1"/>
      <c r="Q663" s="1"/>
      <c r="R663" s="1"/>
      <c r="S663" s="1"/>
      <c r="T663" s="1"/>
      <c r="AA663" s="1"/>
      <c r="AB663" s="1"/>
      <c r="AC663" s="1"/>
      <c r="AD663" s="1"/>
      <c r="AE663" s="1"/>
      <c r="AF663" s="1"/>
    </row>
    <row r="664" spans="3:32">
      <c r="C664" s="1"/>
      <c r="D664" s="1"/>
      <c r="E664" s="1"/>
      <c r="F664" s="1"/>
      <c r="G664" s="1"/>
      <c r="H664" s="1"/>
      <c r="O664" s="1"/>
      <c r="P664" s="1"/>
      <c r="Q664" s="1"/>
      <c r="R664" s="1"/>
      <c r="S664" s="1"/>
      <c r="T664" s="1"/>
      <c r="AA664" s="1"/>
      <c r="AB664" s="1"/>
      <c r="AC664" s="1"/>
      <c r="AD664" s="1"/>
      <c r="AE664" s="1"/>
      <c r="AF664" s="1"/>
    </row>
    <row r="665" spans="3:32">
      <c r="C665" s="1"/>
      <c r="D665" s="1"/>
      <c r="E665" s="1"/>
      <c r="F665" s="1"/>
      <c r="G665" s="1"/>
      <c r="H665" s="1"/>
      <c r="O665" s="1"/>
      <c r="P665" s="1"/>
      <c r="Q665" s="1"/>
      <c r="R665" s="1"/>
      <c r="S665" s="1"/>
      <c r="T665" s="1"/>
      <c r="AA665" s="1"/>
      <c r="AB665" s="1"/>
      <c r="AC665" s="1"/>
      <c r="AD665" s="1"/>
      <c r="AE665" s="1"/>
      <c r="AF665" s="1"/>
    </row>
    <row r="666" spans="3:32">
      <c r="C666" s="1"/>
      <c r="D666" s="1"/>
      <c r="E666" s="1"/>
      <c r="F666" s="1"/>
      <c r="G666" s="1"/>
      <c r="H666" s="1"/>
      <c r="O666" s="1"/>
      <c r="P666" s="1"/>
      <c r="Q666" s="1"/>
      <c r="R666" s="1"/>
      <c r="S666" s="1"/>
      <c r="T666" s="1"/>
      <c r="AA666" s="1"/>
      <c r="AB666" s="1"/>
      <c r="AC666" s="1"/>
      <c r="AD666" s="1"/>
      <c r="AE666" s="1"/>
      <c r="AF666" s="1"/>
    </row>
    <row r="667" spans="3:32">
      <c r="C667" s="1"/>
      <c r="D667" s="1"/>
      <c r="E667" s="1"/>
      <c r="F667" s="1"/>
      <c r="G667" s="1"/>
      <c r="H667" s="1"/>
      <c r="O667" s="1"/>
      <c r="P667" s="1"/>
      <c r="Q667" s="1"/>
      <c r="R667" s="1"/>
      <c r="S667" s="1"/>
      <c r="T667" s="1"/>
      <c r="AA667" s="1"/>
      <c r="AB667" s="1"/>
      <c r="AC667" s="1"/>
      <c r="AD667" s="1"/>
      <c r="AE667" s="1"/>
      <c r="AF667" s="1"/>
    </row>
    <row r="668" spans="3:32">
      <c r="C668" s="1"/>
      <c r="D668" s="1"/>
      <c r="E668" s="1"/>
      <c r="F668" s="1"/>
      <c r="G668" s="1"/>
      <c r="H668" s="1"/>
      <c r="O668" s="1"/>
      <c r="P668" s="1"/>
      <c r="Q668" s="1"/>
      <c r="R668" s="1"/>
      <c r="S668" s="1"/>
      <c r="T668" s="1"/>
      <c r="AA668" s="1"/>
      <c r="AB668" s="1"/>
      <c r="AC668" s="1"/>
      <c r="AD668" s="1"/>
      <c r="AE668" s="1"/>
      <c r="AF668" s="1"/>
    </row>
    <row r="669" spans="3:32">
      <c r="C669" s="1"/>
      <c r="D669" s="1"/>
      <c r="E669" s="1"/>
      <c r="F669" s="1"/>
      <c r="G669" s="1"/>
      <c r="H669" s="1"/>
      <c r="O669" s="1"/>
      <c r="P669" s="1"/>
      <c r="Q669" s="1"/>
      <c r="R669" s="1"/>
      <c r="S669" s="1"/>
      <c r="T669" s="1"/>
      <c r="AA669" s="1"/>
      <c r="AB669" s="1"/>
      <c r="AC669" s="1"/>
      <c r="AD669" s="1"/>
      <c r="AE669" s="1"/>
      <c r="AF669" s="1"/>
    </row>
    <row r="670" spans="3:32">
      <c r="C670" s="1"/>
      <c r="D670" s="1"/>
      <c r="E670" s="1"/>
      <c r="F670" s="1"/>
      <c r="G670" s="1"/>
      <c r="H670" s="1"/>
      <c r="O670" s="1"/>
      <c r="P670" s="1"/>
      <c r="Q670" s="1"/>
      <c r="R670" s="1"/>
      <c r="S670" s="1"/>
      <c r="T670" s="1"/>
      <c r="AA670" s="1"/>
      <c r="AB670" s="1"/>
      <c r="AC670" s="1"/>
      <c r="AD670" s="1"/>
      <c r="AE670" s="1"/>
      <c r="AF670" s="1"/>
    </row>
    <row r="671" spans="3:32">
      <c r="C671" s="1"/>
      <c r="D671" s="1"/>
      <c r="E671" s="1"/>
      <c r="F671" s="1"/>
      <c r="G671" s="1"/>
      <c r="H671" s="1"/>
      <c r="O671" s="1"/>
      <c r="P671" s="1"/>
      <c r="Q671" s="1"/>
      <c r="R671" s="1"/>
      <c r="S671" s="1"/>
      <c r="T671" s="1"/>
      <c r="AA671" s="1"/>
      <c r="AB671" s="1"/>
      <c r="AC671" s="1"/>
      <c r="AD671" s="1"/>
      <c r="AE671" s="1"/>
      <c r="AF671" s="1"/>
    </row>
    <row r="672" spans="3:32">
      <c r="C672" s="1"/>
      <c r="D672" s="1"/>
      <c r="E672" s="1"/>
      <c r="F672" s="1"/>
      <c r="G672" s="1"/>
      <c r="H672" s="1"/>
      <c r="O672" s="1"/>
      <c r="P672" s="1"/>
      <c r="Q672" s="1"/>
      <c r="R672" s="1"/>
      <c r="S672" s="1"/>
      <c r="T672" s="1"/>
      <c r="AA672" s="1"/>
      <c r="AB672" s="1"/>
      <c r="AC672" s="1"/>
      <c r="AD672" s="1"/>
      <c r="AE672" s="1"/>
      <c r="AF672" s="1"/>
    </row>
    <row r="673" spans="3:32">
      <c r="C673" s="1"/>
      <c r="D673" s="1"/>
      <c r="E673" s="1"/>
      <c r="F673" s="1"/>
      <c r="G673" s="1"/>
      <c r="H673" s="1"/>
      <c r="O673" s="1"/>
      <c r="P673" s="1"/>
      <c r="Q673" s="1"/>
      <c r="R673" s="1"/>
      <c r="S673" s="1"/>
      <c r="T673" s="1"/>
      <c r="AA673" s="1"/>
      <c r="AB673" s="1"/>
      <c r="AC673" s="1"/>
      <c r="AD673" s="1"/>
      <c r="AE673" s="1"/>
      <c r="AF673" s="1"/>
    </row>
    <row r="674" spans="3:32">
      <c r="C674" s="1"/>
      <c r="D674" s="1"/>
      <c r="E674" s="1"/>
      <c r="F674" s="1"/>
      <c r="G674" s="1"/>
      <c r="H674" s="1"/>
      <c r="O674" s="1"/>
      <c r="P674" s="1"/>
      <c r="Q674" s="1"/>
      <c r="R674" s="1"/>
      <c r="S674" s="1"/>
      <c r="T674" s="1"/>
      <c r="AA674" s="1"/>
      <c r="AB674" s="1"/>
      <c r="AC674" s="1"/>
      <c r="AD674" s="1"/>
      <c r="AE674" s="1"/>
      <c r="AF674" s="1"/>
    </row>
    <row r="675" spans="3:32">
      <c r="C675" s="1"/>
      <c r="D675" s="1"/>
      <c r="E675" s="1"/>
      <c r="F675" s="1"/>
      <c r="G675" s="1"/>
      <c r="H675" s="1"/>
      <c r="O675" s="1"/>
      <c r="P675" s="1"/>
      <c r="Q675" s="1"/>
      <c r="R675" s="1"/>
      <c r="S675" s="1"/>
      <c r="T675" s="1"/>
      <c r="AA675" s="1"/>
      <c r="AB675" s="1"/>
      <c r="AC675" s="1"/>
      <c r="AD675" s="1"/>
      <c r="AE675" s="1"/>
      <c r="AF675" s="1"/>
    </row>
    <row r="676" spans="3:32">
      <c r="C676" s="1"/>
      <c r="D676" s="1"/>
      <c r="E676" s="1"/>
      <c r="F676" s="1"/>
      <c r="G676" s="1"/>
      <c r="H676" s="1"/>
      <c r="O676" s="1"/>
      <c r="P676" s="1"/>
      <c r="Q676" s="1"/>
      <c r="R676" s="1"/>
      <c r="S676" s="1"/>
      <c r="T676" s="1"/>
      <c r="AA676" s="1"/>
      <c r="AB676" s="1"/>
      <c r="AC676" s="1"/>
      <c r="AD676" s="1"/>
      <c r="AE676" s="1"/>
      <c r="AF676" s="1"/>
    </row>
    <row r="677" spans="3:32">
      <c r="C677" s="1"/>
      <c r="D677" s="1"/>
      <c r="E677" s="1"/>
      <c r="F677" s="1"/>
      <c r="G677" s="1"/>
      <c r="H677" s="1"/>
      <c r="O677" s="1"/>
      <c r="P677" s="1"/>
      <c r="Q677" s="1"/>
      <c r="R677" s="1"/>
      <c r="S677" s="1"/>
      <c r="T677" s="1"/>
      <c r="AA677" s="1"/>
      <c r="AB677" s="1"/>
      <c r="AC677" s="1"/>
      <c r="AD677" s="1"/>
      <c r="AE677" s="1"/>
      <c r="AF677" s="1"/>
    </row>
    <row r="678" spans="3:32">
      <c r="C678" s="1"/>
      <c r="D678" s="1"/>
      <c r="E678" s="1"/>
      <c r="F678" s="1"/>
      <c r="G678" s="1"/>
      <c r="H678" s="1"/>
      <c r="O678" s="1"/>
      <c r="P678" s="1"/>
      <c r="Q678" s="1"/>
      <c r="R678" s="1"/>
      <c r="S678" s="1"/>
      <c r="T678" s="1"/>
      <c r="AA678" s="1"/>
      <c r="AB678" s="1"/>
      <c r="AC678" s="1"/>
      <c r="AD678" s="1"/>
      <c r="AE678" s="1"/>
      <c r="AF678" s="1"/>
    </row>
    <row r="679" spans="3:32">
      <c r="C679" s="1"/>
      <c r="D679" s="1"/>
      <c r="E679" s="1"/>
      <c r="F679" s="1"/>
      <c r="G679" s="1"/>
      <c r="H679" s="1"/>
      <c r="O679" s="1"/>
      <c r="P679" s="1"/>
      <c r="Q679" s="1"/>
      <c r="R679" s="1"/>
      <c r="S679" s="1"/>
      <c r="T679" s="1"/>
      <c r="AA679" s="1"/>
      <c r="AB679" s="1"/>
      <c r="AC679" s="1"/>
      <c r="AD679" s="1"/>
      <c r="AE679" s="1"/>
      <c r="AF679" s="1"/>
    </row>
    <row r="680" spans="3:32">
      <c r="C680" s="1"/>
      <c r="D680" s="1"/>
      <c r="E680" s="1"/>
      <c r="F680" s="1"/>
      <c r="G680" s="1"/>
      <c r="H680" s="1"/>
      <c r="O680" s="1"/>
      <c r="P680" s="1"/>
      <c r="Q680" s="1"/>
      <c r="R680" s="1"/>
      <c r="S680" s="1"/>
      <c r="T680" s="1"/>
      <c r="AA680" s="1"/>
      <c r="AB680" s="1"/>
      <c r="AC680" s="1"/>
      <c r="AD680" s="1"/>
      <c r="AE680" s="1"/>
      <c r="AF680" s="1"/>
    </row>
    <row r="681" spans="3:32">
      <c r="C681" s="1"/>
      <c r="D681" s="1"/>
      <c r="E681" s="1"/>
      <c r="F681" s="1"/>
      <c r="G681" s="1"/>
      <c r="H681" s="1"/>
      <c r="O681" s="1"/>
      <c r="P681" s="1"/>
      <c r="Q681" s="1"/>
      <c r="R681" s="1"/>
      <c r="S681" s="1"/>
      <c r="T681" s="1"/>
      <c r="AA681" s="1"/>
      <c r="AB681" s="1"/>
      <c r="AC681" s="1"/>
      <c r="AD681" s="1"/>
      <c r="AE681" s="1"/>
      <c r="AF681" s="1"/>
    </row>
    <row r="682" spans="3:32">
      <c r="C682" s="1"/>
      <c r="D682" s="1"/>
      <c r="E682" s="1"/>
      <c r="F682" s="1"/>
      <c r="G682" s="1"/>
      <c r="H682" s="1"/>
      <c r="O682" s="1"/>
      <c r="P682" s="1"/>
      <c r="Q682" s="1"/>
      <c r="R682" s="1"/>
      <c r="S682" s="1"/>
      <c r="T682" s="1"/>
      <c r="AA682" s="1"/>
      <c r="AB682" s="1"/>
      <c r="AC682" s="1"/>
      <c r="AD682" s="1"/>
      <c r="AE682" s="1"/>
      <c r="AF682" s="1"/>
    </row>
    <row r="683" spans="3:32">
      <c r="C683" s="1"/>
      <c r="D683" s="1"/>
      <c r="E683" s="1"/>
      <c r="F683" s="1"/>
      <c r="G683" s="1"/>
      <c r="H683" s="1"/>
      <c r="O683" s="1"/>
      <c r="P683" s="1"/>
      <c r="Q683" s="1"/>
      <c r="R683" s="1"/>
      <c r="S683" s="1"/>
      <c r="T683" s="1"/>
      <c r="AA683" s="1"/>
      <c r="AB683" s="1"/>
      <c r="AC683" s="1"/>
      <c r="AD683" s="1"/>
      <c r="AE683" s="1"/>
      <c r="AF683" s="1"/>
    </row>
    <row r="684" spans="3:32">
      <c r="C684" s="1"/>
      <c r="D684" s="1"/>
      <c r="E684" s="1"/>
      <c r="F684" s="1"/>
      <c r="G684" s="1"/>
      <c r="H684" s="1"/>
      <c r="O684" s="1"/>
      <c r="P684" s="1"/>
      <c r="Q684" s="1"/>
      <c r="R684" s="1"/>
      <c r="S684" s="1"/>
      <c r="T684" s="1"/>
      <c r="AA684" s="1"/>
      <c r="AB684" s="1"/>
      <c r="AC684" s="1"/>
      <c r="AD684" s="1"/>
      <c r="AE684" s="1"/>
      <c r="AF684" s="1"/>
    </row>
    <row r="685" spans="3:32">
      <c r="C685" s="1"/>
      <c r="D685" s="1"/>
      <c r="E685" s="1"/>
      <c r="F685" s="1"/>
      <c r="G685" s="1"/>
      <c r="H685" s="1"/>
      <c r="O685" s="1"/>
      <c r="P685" s="1"/>
      <c r="Q685" s="1"/>
      <c r="R685" s="1"/>
      <c r="S685" s="1"/>
      <c r="T685" s="1"/>
      <c r="AA685" s="1"/>
      <c r="AB685" s="1"/>
      <c r="AC685" s="1"/>
      <c r="AD685" s="1"/>
      <c r="AE685" s="1"/>
      <c r="AF685" s="1"/>
    </row>
    <row r="686" spans="3:32">
      <c r="C686" s="1"/>
      <c r="D686" s="1"/>
      <c r="E686" s="1"/>
      <c r="F686" s="1"/>
      <c r="G686" s="1"/>
      <c r="H686" s="1"/>
      <c r="O686" s="1"/>
      <c r="P686" s="1"/>
      <c r="Q686" s="1"/>
      <c r="R686" s="1"/>
      <c r="S686" s="1"/>
      <c r="T686" s="1"/>
      <c r="AA686" s="1"/>
      <c r="AB686" s="1"/>
      <c r="AC686" s="1"/>
      <c r="AD686" s="1"/>
      <c r="AE686" s="1"/>
      <c r="AF686" s="1"/>
    </row>
    <row r="687" spans="3:32">
      <c r="C687" s="1"/>
      <c r="D687" s="1"/>
      <c r="E687" s="1"/>
      <c r="F687" s="1"/>
      <c r="G687" s="1"/>
      <c r="H687" s="1"/>
      <c r="O687" s="1"/>
      <c r="P687" s="1"/>
      <c r="Q687" s="1"/>
      <c r="R687" s="1"/>
      <c r="S687" s="1"/>
      <c r="T687" s="1"/>
      <c r="AA687" s="1"/>
      <c r="AB687" s="1"/>
      <c r="AC687" s="1"/>
      <c r="AD687" s="1"/>
      <c r="AE687" s="1"/>
      <c r="AF687" s="1"/>
    </row>
    <row r="688" spans="3:32">
      <c r="C688" s="1"/>
      <c r="D688" s="1"/>
      <c r="E688" s="1"/>
      <c r="F688" s="1"/>
      <c r="G688" s="1"/>
      <c r="H688" s="1"/>
      <c r="O688" s="1"/>
      <c r="P688" s="1"/>
      <c r="Q688" s="1"/>
      <c r="R688" s="1"/>
      <c r="S688" s="1"/>
      <c r="T688" s="1"/>
      <c r="AA688" s="1"/>
      <c r="AB688" s="1"/>
      <c r="AC688" s="1"/>
      <c r="AD688" s="1"/>
      <c r="AE688" s="1"/>
      <c r="AF688" s="1"/>
    </row>
    <row r="689" spans="3:32">
      <c r="C689" s="1"/>
      <c r="D689" s="1"/>
      <c r="E689" s="1"/>
      <c r="F689" s="1"/>
      <c r="G689" s="1"/>
      <c r="H689" s="1"/>
      <c r="O689" s="1"/>
      <c r="P689" s="1"/>
      <c r="Q689" s="1"/>
      <c r="R689" s="1"/>
      <c r="S689" s="1"/>
      <c r="T689" s="1"/>
      <c r="AA689" s="1"/>
      <c r="AB689" s="1"/>
      <c r="AC689" s="1"/>
      <c r="AD689" s="1"/>
      <c r="AE689" s="1"/>
      <c r="AF689" s="1"/>
    </row>
    <row r="690" spans="3:32">
      <c r="C690" s="1"/>
      <c r="D690" s="1"/>
      <c r="E690" s="1"/>
      <c r="F690" s="1"/>
      <c r="G690" s="1"/>
      <c r="H690" s="1"/>
      <c r="O690" s="1"/>
      <c r="P690" s="1"/>
      <c r="Q690" s="1"/>
      <c r="R690" s="1"/>
      <c r="S690" s="1"/>
      <c r="T690" s="1"/>
      <c r="AA690" s="1"/>
      <c r="AB690" s="1"/>
      <c r="AC690" s="1"/>
      <c r="AD690" s="1"/>
      <c r="AE690" s="1"/>
      <c r="AF690" s="1"/>
    </row>
    <row r="691" spans="3:32">
      <c r="C691" s="1"/>
      <c r="D691" s="1"/>
      <c r="E691" s="1"/>
      <c r="F691" s="1"/>
      <c r="G691" s="1"/>
      <c r="H691" s="1"/>
      <c r="O691" s="1"/>
      <c r="P691" s="1"/>
      <c r="Q691" s="1"/>
      <c r="R691" s="1"/>
      <c r="S691" s="1"/>
      <c r="T691" s="1"/>
      <c r="AA691" s="1"/>
      <c r="AB691" s="1"/>
      <c r="AC691" s="1"/>
      <c r="AD691" s="1"/>
      <c r="AE691" s="1"/>
      <c r="AF691" s="1"/>
    </row>
    <row r="692" spans="3:32">
      <c r="C692" s="1"/>
      <c r="D692" s="1"/>
      <c r="E692" s="1"/>
      <c r="F692" s="1"/>
      <c r="G692" s="1"/>
      <c r="H692" s="1"/>
      <c r="O692" s="1"/>
      <c r="P692" s="1"/>
      <c r="Q692" s="1"/>
      <c r="R692" s="1"/>
      <c r="S692" s="1"/>
      <c r="T692" s="1"/>
      <c r="AA692" s="1"/>
      <c r="AB692" s="1"/>
      <c r="AC692" s="1"/>
      <c r="AD692" s="1"/>
      <c r="AE692" s="1"/>
      <c r="AF692" s="1"/>
    </row>
    <row r="693" spans="3:32">
      <c r="C693" s="1"/>
      <c r="D693" s="1"/>
      <c r="E693" s="1"/>
      <c r="F693" s="1"/>
      <c r="G693" s="1"/>
      <c r="H693" s="1"/>
      <c r="O693" s="1"/>
      <c r="P693" s="1"/>
      <c r="Q693" s="1"/>
      <c r="R693" s="1"/>
      <c r="S693" s="1"/>
      <c r="T693" s="1"/>
      <c r="AA693" s="1"/>
      <c r="AB693" s="1"/>
      <c r="AC693" s="1"/>
      <c r="AD693" s="1"/>
      <c r="AE693" s="1"/>
      <c r="AF693" s="1"/>
    </row>
    <row r="694" spans="3:32">
      <c r="C694" s="1"/>
      <c r="D694" s="1"/>
      <c r="E694" s="1"/>
      <c r="F694" s="1"/>
      <c r="G694" s="1"/>
      <c r="H694" s="1"/>
      <c r="O694" s="1"/>
      <c r="P694" s="1"/>
      <c r="Q694" s="1"/>
      <c r="R694" s="1"/>
      <c r="S694" s="1"/>
      <c r="T694" s="1"/>
      <c r="AA694" s="1"/>
      <c r="AB694" s="1"/>
      <c r="AC694" s="1"/>
      <c r="AD694" s="1"/>
      <c r="AE694" s="1"/>
      <c r="AF694" s="1"/>
    </row>
    <row r="695" spans="3:32">
      <c r="C695" s="1"/>
      <c r="D695" s="1"/>
      <c r="E695" s="1"/>
      <c r="F695" s="1"/>
      <c r="G695" s="1"/>
      <c r="H695" s="1"/>
      <c r="O695" s="1"/>
      <c r="P695" s="1"/>
      <c r="Q695" s="1"/>
      <c r="R695" s="1"/>
      <c r="S695" s="1"/>
      <c r="T695" s="1"/>
      <c r="AA695" s="1"/>
      <c r="AB695" s="1"/>
      <c r="AC695" s="1"/>
      <c r="AD695" s="1"/>
      <c r="AE695" s="1"/>
      <c r="AF695" s="1"/>
    </row>
    <row r="696" spans="3:32">
      <c r="C696" s="1"/>
      <c r="D696" s="1"/>
      <c r="E696" s="1"/>
      <c r="F696" s="1"/>
      <c r="G696" s="1"/>
      <c r="H696" s="1"/>
      <c r="O696" s="1"/>
      <c r="P696" s="1"/>
      <c r="Q696" s="1"/>
      <c r="R696" s="1"/>
      <c r="S696" s="1"/>
      <c r="T696" s="1"/>
      <c r="AA696" s="1"/>
      <c r="AB696" s="1"/>
      <c r="AC696" s="1"/>
      <c r="AD696" s="1"/>
      <c r="AE696" s="1"/>
      <c r="AF696" s="1"/>
    </row>
    <row r="697" spans="3:32">
      <c r="C697" s="1"/>
      <c r="D697" s="1"/>
      <c r="E697" s="1"/>
      <c r="F697" s="1"/>
      <c r="G697" s="1"/>
      <c r="H697" s="1"/>
      <c r="O697" s="1"/>
      <c r="P697" s="1"/>
      <c r="Q697" s="1"/>
      <c r="R697" s="1"/>
      <c r="S697" s="1"/>
      <c r="T697" s="1"/>
      <c r="AA697" s="1"/>
      <c r="AB697" s="1"/>
      <c r="AC697" s="1"/>
      <c r="AD697" s="1"/>
      <c r="AE697" s="1"/>
      <c r="AF697" s="1"/>
    </row>
    <row r="698" spans="3:32">
      <c r="C698" s="1"/>
      <c r="D698" s="1"/>
      <c r="E698" s="1"/>
      <c r="F698" s="1"/>
      <c r="G698" s="1"/>
      <c r="H698" s="1"/>
      <c r="O698" s="1"/>
      <c r="P698" s="1"/>
      <c r="Q698" s="1"/>
      <c r="R698" s="1"/>
      <c r="S698" s="1"/>
      <c r="T698" s="1"/>
      <c r="AA698" s="1"/>
      <c r="AB698" s="1"/>
      <c r="AC698" s="1"/>
      <c r="AD698" s="1"/>
      <c r="AE698" s="1"/>
      <c r="AF698" s="1"/>
    </row>
    <row r="699" spans="3:32">
      <c r="C699" s="1"/>
      <c r="D699" s="1"/>
      <c r="E699" s="1"/>
      <c r="F699" s="1"/>
      <c r="G699" s="1"/>
      <c r="H699" s="1"/>
      <c r="O699" s="1"/>
      <c r="P699" s="1"/>
      <c r="Q699" s="1"/>
      <c r="R699" s="1"/>
      <c r="S699" s="1"/>
      <c r="T699" s="1"/>
      <c r="AA699" s="1"/>
      <c r="AB699" s="1"/>
      <c r="AC699" s="1"/>
      <c r="AD699" s="1"/>
      <c r="AE699" s="1"/>
      <c r="AF699" s="1"/>
    </row>
    <row r="700" spans="3:32">
      <c r="C700" s="1"/>
      <c r="D700" s="1"/>
      <c r="E700" s="1"/>
      <c r="F700" s="1"/>
      <c r="G700" s="1"/>
      <c r="H700" s="1"/>
      <c r="O700" s="1"/>
      <c r="P700" s="1"/>
      <c r="Q700" s="1"/>
      <c r="R700" s="1"/>
      <c r="S700" s="1"/>
      <c r="T700" s="1"/>
      <c r="AA700" s="1"/>
      <c r="AB700" s="1"/>
      <c r="AC700" s="1"/>
      <c r="AD700" s="1"/>
      <c r="AE700" s="1"/>
      <c r="AF700" s="1"/>
    </row>
    <row r="701" spans="3:32">
      <c r="C701" s="1"/>
      <c r="D701" s="1"/>
      <c r="E701" s="1"/>
      <c r="F701" s="1"/>
      <c r="G701" s="1"/>
      <c r="H701" s="1"/>
      <c r="O701" s="1"/>
      <c r="P701" s="1"/>
      <c r="Q701" s="1"/>
      <c r="R701" s="1"/>
      <c r="S701" s="1"/>
      <c r="T701" s="1"/>
      <c r="AA701" s="1"/>
      <c r="AB701" s="1"/>
      <c r="AC701" s="1"/>
      <c r="AD701" s="1"/>
      <c r="AE701" s="1"/>
      <c r="AF701" s="1"/>
    </row>
    <row r="702" spans="3:32">
      <c r="C702" s="1"/>
      <c r="D702" s="1"/>
      <c r="E702" s="1"/>
      <c r="F702" s="1"/>
      <c r="G702" s="1"/>
      <c r="H702" s="1"/>
      <c r="O702" s="1"/>
      <c r="P702" s="1"/>
      <c r="Q702" s="1"/>
      <c r="R702" s="1"/>
      <c r="S702" s="1"/>
      <c r="T702" s="1"/>
      <c r="AA702" s="1"/>
      <c r="AB702" s="1"/>
      <c r="AC702" s="1"/>
      <c r="AD702" s="1"/>
      <c r="AE702" s="1"/>
      <c r="AF702" s="1"/>
    </row>
    <row r="703" spans="3:32">
      <c r="C703" s="1"/>
      <c r="D703" s="1"/>
      <c r="E703" s="1"/>
      <c r="F703" s="1"/>
      <c r="G703" s="1"/>
      <c r="H703" s="1"/>
      <c r="O703" s="1"/>
      <c r="P703" s="1"/>
      <c r="Q703" s="1"/>
      <c r="R703" s="1"/>
      <c r="S703" s="1"/>
      <c r="T703" s="1"/>
      <c r="AA703" s="1"/>
      <c r="AB703" s="1"/>
      <c r="AC703" s="1"/>
      <c r="AD703" s="1"/>
      <c r="AE703" s="1"/>
      <c r="AF703" s="1"/>
    </row>
    <row r="704" spans="3:32">
      <c r="C704" s="1"/>
      <c r="D704" s="1"/>
      <c r="E704" s="1"/>
      <c r="F704" s="1"/>
      <c r="G704" s="1"/>
      <c r="H704" s="1"/>
      <c r="O704" s="1"/>
      <c r="P704" s="1"/>
      <c r="Q704" s="1"/>
      <c r="R704" s="1"/>
      <c r="S704" s="1"/>
      <c r="T704" s="1"/>
      <c r="AA704" s="1"/>
      <c r="AB704" s="1"/>
      <c r="AC704" s="1"/>
      <c r="AD704" s="1"/>
      <c r="AE704" s="1"/>
      <c r="AF704" s="1"/>
    </row>
    <row r="705" spans="3:32">
      <c r="C705" s="1"/>
      <c r="D705" s="1"/>
      <c r="E705" s="1"/>
      <c r="F705" s="1"/>
      <c r="G705" s="1"/>
      <c r="H705" s="1"/>
      <c r="O705" s="1"/>
      <c r="P705" s="1"/>
      <c r="Q705" s="1"/>
      <c r="R705" s="1"/>
      <c r="S705" s="1"/>
      <c r="T705" s="1"/>
      <c r="AA705" s="1"/>
      <c r="AB705" s="1"/>
      <c r="AC705" s="1"/>
      <c r="AD705" s="1"/>
      <c r="AE705" s="1"/>
      <c r="AF705" s="1"/>
    </row>
    <row r="706" spans="3:32">
      <c r="C706" s="1"/>
      <c r="D706" s="1"/>
      <c r="E706" s="1"/>
      <c r="F706" s="1"/>
      <c r="G706" s="1"/>
      <c r="H706" s="1"/>
      <c r="O706" s="1"/>
      <c r="P706" s="1"/>
      <c r="Q706" s="1"/>
      <c r="R706" s="1"/>
      <c r="S706" s="1"/>
      <c r="T706" s="1"/>
      <c r="AA706" s="1"/>
      <c r="AB706" s="1"/>
      <c r="AC706" s="1"/>
      <c r="AD706" s="1"/>
      <c r="AE706" s="1"/>
      <c r="AF706" s="1"/>
    </row>
    <row r="707" spans="3:32">
      <c r="C707" s="1"/>
      <c r="D707" s="1"/>
      <c r="E707" s="1"/>
      <c r="F707" s="1"/>
      <c r="G707" s="1"/>
      <c r="H707" s="1"/>
      <c r="O707" s="1"/>
      <c r="P707" s="1"/>
      <c r="Q707" s="1"/>
      <c r="R707" s="1"/>
      <c r="S707" s="1"/>
      <c r="T707" s="1"/>
      <c r="AA707" s="1"/>
      <c r="AB707" s="1"/>
      <c r="AC707" s="1"/>
      <c r="AD707" s="1"/>
      <c r="AE707" s="1"/>
      <c r="AF707" s="1"/>
    </row>
    <row r="708" spans="3:32">
      <c r="C708" s="1"/>
      <c r="D708" s="1"/>
      <c r="E708" s="1"/>
      <c r="F708" s="1"/>
      <c r="G708" s="1"/>
      <c r="H708" s="1"/>
      <c r="O708" s="1"/>
      <c r="P708" s="1"/>
      <c r="Q708" s="1"/>
      <c r="R708" s="1"/>
      <c r="S708" s="1"/>
      <c r="T708" s="1"/>
      <c r="AA708" s="1"/>
      <c r="AB708" s="1"/>
      <c r="AC708" s="1"/>
      <c r="AD708" s="1"/>
      <c r="AE708" s="1"/>
      <c r="AF708" s="1"/>
    </row>
    <row r="709" spans="3:32">
      <c r="C709" s="1"/>
      <c r="D709" s="1"/>
      <c r="E709" s="1"/>
      <c r="F709" s="1"/>
      <c r="G709" s="1"/>
      <c r="H709" s="1"/>
      <c r="O709" s="1"/>
      <c r="P709" s="1"/>
      <c r="Q709" s="1"/>
      <c r="R709" s="1"/>
      <c r="S709" s="1"/>
      <c r="T709" s="1"/>
      <c r="AA709" s="1"/>
      <c r="AB709" s="1"/>
      <c r="AC709" s="1"/>
      <c r="AD709" s="1"/>
      <c r="AE709" s="1"/>
      <c r="AF709" s="1"/>
    </row>
    <row r="710" spans="3:32">
      <c r="C710" s="1"/>
      <c r="D710" s="1"/>
      <c r="E710" s="1"/>
      <c r="F710" s="1"/>
      <c r="G710" s="1"/>
      <c r="H710" s="1"/>
      <c r="O710" s="1"/>
      <c r="P710" s="1"/>
      <c r="Q710" s="1"/>
      <c r="R710" s="1"/>
      <c r="S710" s="1"/>
      <c r="T710" s="1"/>
      <c r="AA710" s="1"/>
      <c r="AB710" s="1"/>
      <c r="AC710" s="1"/>
      <c r="AD710" s="1"/>
      <c r="AE710" s="1"/>
      <c r="AF710" s="1"/>
    </row>
    <row r="711" spans="3:32">
      <c r="C711" s="1"/>
      <c r="D711" s="1"/>
      <c r="E711" s="1"/>
      <c r="F711" s="1"/>
      <c r="G711" s="1"/>
      <c r="H711" s="1"/>
      <c r="O711" s="1"/>
      <c r="P711" s="1"/>
      <c r="Q711" s="1"/>
      <c r="R711" s="1"/>
      <c r="S711" s="1"/>
      <c r="T711" s="1"/>
      <c r="AA711" s="1"/>
      <c r="AB711" s="1"/>
      <c r="AC711" s="1"/>
      <c r="AD711" s="1"/>
      <c r="AE711" s="1"/>
      <c r="AF711" s="1"/>
    </row>
    <row r="712" spans="3:32">
      <c r="C712" s="1"/>
      <c r="D712" s="1"/>
      <c r="E712" s="1"/>
      <c r="F712" s="1"/>
      <c r="G712" s="1"/>
      <c r="H712" s="1"/>
      <c r="O712" s="1"/>
      <c r="P712" s="1"/>
      <c r="Q712" s="1"/>
      <c r="R712" s="1"/>
      <c r="S712" s="1"/>
      <c r="T712" s="1"/>
      <c r="AA712" s="1"/>
      <c r="AB712" s="1"/>
      <c r="AC712" s="1"/>
      <c r="AD712" s="1"/>
      <c r="AE712" s="1"/>
      <c r="AF712" s="1"/>
    </row>
    <row r="713" spans="3:32">
      <c r="C713" s="1"/>
      <c r="D713" s="1"/>
      <c r="E713" s="1"/>
      <c r="F713" s="1"/>
      <c r="G713" s="1"/>
      <c r="H713" s="1"/>
      <c r="O713" s="1"/>
      <c r="P713" s="1"/>
      <c r="Q713" s="1"/>
      <c r="R713" s="1"/>
      <c r="S713" s="1"/>
      <c r="T713" s="1"/>
      <c r="AA713" s="1"/>
      <c r="AB713" s="1"/>
      <c r="AC713" s="1"/>
      <c r="AD713" s="1"/>
      <c r="AE713" s="1"/>
      <c r="AF713" s="1"/>
    </row>
    <row r="714" spans="3:32">
      <c r="C714" s="1"/>
      <c r="D714" s="1"/>
      <c r="E714" s="1"/>
      <c r="F714" s="1"/>
      <c r="G714" s="1"/>
      <c r="H714" s="1"/>
      <c r="O714" s="1"/>
      <c r="P714" s="1"/>
      <c r="Q714" s="1"/>
      <c r="R714" s="1"/>
      <c r="S714" s="1"/>
      <c r="T714" s="1"/>
      <c r="AA714" s="1"/>
      <c r="AB714" s="1"/>
      <c r="AC714" s="1"/>
      <c r="AD714" s="1"/>
      <c r="AE714" s="1"/>
      <c r="AF714" s="1"/>
    </row>
    <row r="715" spans="3:32">
      <c r="C715" s="1"/>
      <c r="D715" s="1"/>
      <c r="E715" s="1"/>
      <c r="F715" s="1"/>
      <c r="G715" s="1"/>
      <c r="H715" s="1"/>
      <c r="O715" s="1"/>
      <c r="P715" s="1"/>
      <c r="Q715" s="1"/>
      <c r="R715" s="1"/>
      <c r="S715" s="1"/>
      <c r="T715" s="1"/>
      <c r="AA715" s="1"/>
      <c r="AB715" s="1"/>
      <c r="AC715" s="1"/>
      <c r="AD715" s="1"/>
      <c r="AE715" s="1"/>
      <c r="AF715" s="1"/>
    </row>
    <row r="716" spans="3:32">
      <c r="C716" s="1"/>
      <c r="D716" s="1"/>
      <c r="E716" s="1"/>
      <c r="F716" s="1"/>
      <c r="G716" s="1"/>
      <c r="H716" s="1"/>
      <c r="O716" s="1"/>
      <c r="P716" s="1"/>
      <c r="Q716" s="1"/>
      <c r="R716" s="1"/>
      <c r="S716" s="1"/>
      <c r="T716" s="1"/>
      <c r="AA716" s="1"/>
      <c r="AB716" s="1"/>
      <c r="AC716" s="1"/>
      <c r="AD716" s="1"/>
      <c r="AE716" s="1"/>
      <c r="AF716" s="1"/>
    </row>
    <row r="717" spans="3:32">
      <c r="C717" s="1"/>
      <c r="D717" s="1"/>
      <c r="E717" s="1"/>
      <c r="F717" s="1"/>
      <c r="G717" s="1"/>
      <c r="H717" s="1"/>
      <c r="O717" s="1"/>
      <c r="P717" s="1"/>
      <c r="Q717" s="1"/>
      <c r="R717" s="1"/>
      <c r="S717" s="1"/>
      <c r="T717" s="1"/>
      <c r="AA717" s="1"/>
      <c r="AB717" s="1"/>
      <c r="AC717" s="1"/>
      <c r="AD717" s="1"/>
      <c r="AE717" s="1"/>
      <c r="AF717" s="1"/>
    </row>
    <row r="718" spans="3:32">
      <c r="C718" s="1"/>
      <c r="D718" s="1"/>
      <c r="E718" s="1"/>
      <c r="F718" s="1"/>
      <c r="G718" s="1"/>
      <c r="H718" s="1"/>
      <c r="O718" s="1"/>
      <c r="P718" s="1"/>
      <c r="Q718" s="1"/>
      <c r="R718" s="1"/>
      <c r="S718" s="1"/>
      <c r="T718" s="1"/>
      <c r="AA718" s="1"/>
      <c r="AB718" s="1"/>
      <c r="AC718" s="1"/>
      <c r="AD718" s="1"/>
      <c r="AE718" s="1"/>
      <c r="AF718" s="1"/>
    </row>
    <row r="719" spans="3:32">
      <c r="C719" s="1"/>
      <c r="D719" s="1"/>
      <c r="E719" s="1"/>
      <c r="F719" s="1"/>
      <c r="G719" s="1"/>
      <c r="H719" s="1"/>
      <c r="O719" s="1"/>
      <c r="P719" s="1"/>
      <c r="Q719" s="1"/>
      <c r="R719" s="1"/>
      <c r="S719" s="1"/>
      <c r="T719" s="1"/>
      <c r="AA719" s="1"/>
      <c r="AB719" s="1"/>
      <c r="AC719" s="1"/>
      <c r="AD719" s="1"/>
      <c r="AE719" s="1"/>
      <c r="AF719" s="1"/>
    </row>
    <row r="720" spans="3:32">
      <c r="C720" s="1"/>
      <c r="D720" s="1"/>
      <c r="E720" s="1"/>
      <c r="F720" s="1"/>
      <c r="G720" s="1"/>
      <c r="H720" s="1"/>
      <c r="O720" s="1"/>
      <c r="P720" s="1"/>
      <c r="Q720" s="1"/>
      <c r="R720" s="1"/>
      <c r="S720" s="1"/>
      <c r="T720" s="1"/>
      <c r="AA720" s="1"/>
      <c r="AB720" s="1"/>
      <c r="AC720" s="1"/>
      <c r="AD720" s="1"/>
      <c r="AE720" s="1"/>
      <c r="AF720" s="1"/>
    </row>
    <row r="721" spans="3:32">
      <c r="C721" s="1"/>
      <c r="D721" s="1"/>
      <c r="E721" s="1"/>
      <c r="F721" s="1"/>
      <c r="G721" s="1"/>
      <c r="H721" s="1"/>
      <c r="O721" s="1"/>
      <c r="P721" s="1"/>
      <c r="Q721" s="1"/>
      <c r="R721" s="1"/>
      <c r="S721" s="1"/>
      <c r="T721" s="1"/>
      <c r="AA721" s="1"/>
      <c r="AB721" s="1"/>
      <c r="AC721" s="1"/>
      <c r="AD721" s="1"/>
      <c r="AE721" s="1"/>
      <c r="AF721" s="1"/>
    </row>
    <row r="722" spans="3:32">
      <c r="C722" s="1"/>
      <c r="D722" s="1"/>
      <c r="E722" s="1"/>
      <c r="F722" s="1"/>
      <c r="G722" s="1"/>
      <c r="H722" s="1"/>
      <c r="O722" s="1"/>
      <c r="P722" s="1"/>
      <c r="Q722" s="1"/>
      <c r="R722" s="1"/>
      <c r="S722" s="1"/>
      <c r="T722" s="1"/>
      <c r="AA722" s="1"/>
      <c r="AB722" s="1"/>
      <c r="AC722" s="1"/>
      <c r="AD722" s="1"/>
      <c r="AE722" s="1"/>
      <c r="AF722" s="1"/>
    </row>
    <row r="723" spans="3:32">
      <c r="C723" s="1"/>
      <c r="D723" s="1"/>
      <c r="E723" s="1"/>
      <c r="F723" s="1"/>
      <c r="G723" s="1"/>
      <c r="H723" s="1"/>
      <c r="O723" s="1"/>
      <c r="P723" s="1"/>
      <c r="Q723" s="1"/>
      <c r="R723" s="1"/>
      <c r="S723" s="1"/>
      <c r="T723" s="1"/>
      <c r="AA723" s="1"/>
      <c r="AB723" s="1"/>
      <c r="AC723" s="1"/>
      <c r="AD723" s="1"/>
      <c r="AE723" s="1"/>
      <c r="AF723" s="1"/>
    </row>
    <row r="724" spans="3:32">
      <c r="C724" s="1"/>
      <c r="D724" s="1"/>
      <c r="E724" s="1"/>
      <c r="F724" s="1"/>
      <c r="G724" s="1"/>
      <c r="H724" s="1"/>
      <c r="O724" s="1"/>
      <c r="P724" s="1"/>
      <c r="Q724" s="1"/>
      <c r="R724" s="1"/>
      <c r="S724" s="1"/>
      <c r="T724" s="1"/>
      <c r="AA724" s="1"/>
      <c r="AB724" s="1"/>
      <c r="AC724" s="1"/>
      <c r="AD724" s="1"/>
      <c r="AE724" s="1"/>
      <c r="AF724" s="1"/>
    </row>
    <row r="725" spans="3:32">
      <c r="C725" s="1"/>
      <c r="D725" s="1"/>
      <c r="E725" s="1"/>
      <c r="F725" s="1"/>
      <c r="G725" s="1"/>
      <c r="H725" s="1"/>
      <c r="O725" s="1"/>
      <c r="P725" s="1"/>
      <c r="Q725" s="1"/>
      <c r="R725" s="1"/>
      <c r="S725" s="1"/>
      <c r="T725" s="1"/>
      <c r="AA725" s="1"/>
      <c r="AB725" s="1"/>
      <c r="AC725" s="1"/>
      <c r="AD725" s="1"/>
      <c r="AE725" s="1"/>
      <c r="AF725" s="1"/>
    </row>
    <row r="726" spans="3:32">
      <c r="C726" s="1"/>
      <c r="D726" s="1"/>
      <c r="E726" s="1"/>
      <c r="F726" s="1"/>
      <c r="G726" s="1"/>
      <c r="H726" s="1"/>
      <c r="O726" s="1"/>
      <c r="P726" s="1"/>
      <c r="Q726" s="1"/>
      <c r="R726" s="1"/>
      <c r="S726" s="1"/>
      <c r="T726" s="1"/>
      <c r="AA726" s="1"/>
      <c r="AB726" s="1"/>
      <c r="AC726" s="1"/>
      <c r="AD726" s="1"/>
      <c r="AE726" s="1"/>
      <c r="AF726" s="1"/>
    </row>
    <row r="727" spans="3:32">
      <c r="C727" s="1"/>
      <c r="D727" s="1"/>
      <c r="E727" s="1"/>
      <c r="F727" s="1"/>
      <c r="G727" s="1"/>
      <c r="H727" s="1"/>
      <c r="O727" s="1"/>
      <c r="P727" s="1"/>
      <c r="Q727" s="1"/>
      <c r="R727" s="1"/>
      <c r="S727" s="1"/>
      <c r="T727" s="1"/>
      <c r="AA727" s="1"/>
      <c r="AB727" s="1"/>
      <c r="AC727" s="1"/>
      <c r="AD727" s="1"/>
      <c r="AE727" s="1"/>
      <c r="AF727" s="1"/>
    </row>
    <row r="728" spans="3:32">
      <c r="C728" s="1"/>
      <c r="D728" s="1"/>
      <c r="E728" s="1"/>
      <c r="F728" s="1"/>
      <c r="G728" s="1"/>
      <c r="H728" s="1"/>
      <c r="O728" s="1"/>
      <c r="P728" s="1"/>
      <c r="Q728" s="1"/>
      <c r="R728" s="1"/>
      <c r="S728" s="1"/>
      <c r="T728" s="1"/>
      <c r="AA728" s="1"/>
      <c r="AB728" s="1"/>
      <c r="AC728" s="1"/>
      <c r="AD728" s="1"/>
      <c r="AE728" s="1"/>
      <c r="AF728" s="1"/>
    </row>
    <row r="729" spans="3:32">
      <c r="C729" s="1"/>
      <c r="D729" s="1"/>
      <c r="E729" s="1"/>
      <c r="F729" s="1"/>
      <c r="G729" s="1"/>
      <c r="H729" s="1"/>
      <c r="O729" s="1"/>
      <c r="P729" s="1"/>
      <c r="Q729" s="1"/>
      <c r="R729" s="1"/>
      <c r="S729" s="1"/>
      <c r="T729" s="1"/>
      <c r="AA729" s="1"/>
      <c r="AB729" s="1"/>
      <c r="AC729" s="1"/>
      <c r="AD729" s="1"/>
      <c r="AE729" s="1"/>
      <c r="AF729" s="1"/>
    </row>
    <row r="730" spans="3:32">
      <c r="C730" s="1"/>
      <c r="D730" s="1"/>
      <c r="E730" s="1"/>
      <c r="F730" s="1"/>
      <c r="G730" s="1"/>
      <c r="H730" s="1"/>
      <c r="O730" s="1"/>
      <c r="P730" s="1"/>
      <c r="Q730" s="1"/>
      <c r="R730" s="1"/>
      <c r="S730" s="1"/>
      <c r="T730" s="1"/>
      <c r="AA730" s="1"/>
      <c r="AB730" s="1"/>
      <c r="AC730" s="1"/>
      <c r="AD730" s="1"/>
      <c r="AE730" s="1"/>
      <c r="AF730" s="1"/>
    </row>
    <row r="731" spans="3:32">
      <c r="C731" s="1"/>
      <c r="D731" s="1"/>
      <c r="E731" s="1"/>
      <c r="F731" s="1"/>
      <c r="G731" s="1"/>
      <c r="H731" s="1"/>
      <c r="O731" s="1"/>
      <c r="P731" s="1"/>
      <c r="Q731" s="1"/>
      <c r="R731" s="1"/>
      <c r="S731" s="1"/>
      <c r="T731" s="1"/>
      <c r="AA731" s="1"/>
      <c r="AB731" s="1"/>
      <c r="AC731" s="1"/>
      <c r="AD731" s="1"/>
      <c r="AE731" s="1"/>
      <c r="AF731" s="1"/>
    </row>
    <row r="732" spans="3:32">
      <c r="C732" s="1"/>
      <c r="D732" s="1"/>
      <c r="E732" s="1"/>
      <c r="F732" s="1"/>
      <c r="G732" s="1"/>
      <c r="H732" s="1"/>
      <c r="O732" s="1"/>
      <c r="P732" s="1"/>
      <c r="Q732" s="1"/>
      <c r="R732" s="1"/>
      <c r="S732" s="1"/>
      <c r="T732" s="1"/>
      <c r="AA732" s="1"/>
      <c r="AB732" s="1"/>
      <c r="AC732" s="1"/>
      <c r="AD732" s="1"/>
      <c r="AE732" s="1"/>
      <c r="AF732" s="1"/>
    </row>
    <row r="733" spans="3:32">
      <c r="C733" s="1"/>
      <c r="D733" s="1"/>
      <c r="E733" s="1"/>
      <c r="F733" s="1"/>
      <c r="G733" s="1"/>
      <c r="H733" s="1"/>
      <c r="O733" s="1"/>
      <c r="P733" s="1"/>
      <c r="Q733" s="1"/>
      <c r="R733" s="1"/>
      <c r="S733" s="1"/>
      <c r="T733" s="1"/>
      <c r="AA733" s="1"/>
      <c r="AB733" s="1"/>
      <c r="AC733" s="1"/>
      <c r="AD733" s="1"/>
      <c r="AE733" s="1"/>
      <c r="AF733" s="1"/>
    </row>
    <row r="734" spans="3:32">
      <c r="C734" s="1"/>
      <c r="D734" s="1"/>
      <c r="E734" s="1"/>
      <c r="F734" s="1"/>
      <c r="G734" s="1"/>
      <c r="H734" s="1"/>
      <c r="O734" s="1"/>
      <c r="P734" s="1"/>
      <c r="Q734" s="1"/>
      <c r="R734" s="1"/>
      <c r="S734" s="1"/>
      <c r="T734" s="1"/>
      <c r="AA734" s="1"/>
      <c r="AB734" s="1"/>
      <c r="AC734" s="1"/>
      <c r="AD734" s="1"/>
      <c r="AE734" s="1"/>
      <c r="AF734" s="1"/>
    </row>
    <row r="735" spans="3:32">
      <c r="C735" s="1"/>
      <c r="D735" s="1"/>
      <c r="E735" s="1"/>
      <c r="F735" s="1"/>
      <c r="G735" s="1"/>
      <c r="H735" s="1"/>
      <c r="O735" s="1"/>
      <c r="P735" s="1"/>
      <c r="Q735" s="1"/>
      <c r="R735" s="1"/>
      <c r="S735" s="1"/>
      <c r="T735" s="1"/>
      <c r="AA735" s="1"/>
      <c r="AB735" s="1"/>
      <c r="AC735" s="1"/>
      <c r="AD735" s="1"/>
      <c r="AE735" s="1"/>
      <c r="AF735" s="1"/>
    </row>
    <row r="736" spans="3:32">
      <c r="C736" s="1"/>
      <c r="D736" s="1"/>
      <c r="E736" s="1"/>
      <c r="F736" s="1"/>
      <c r="G736" s="1"/>
      <c r="H736" s="1"/>
      <c r="O736" s="1"/>
      <c r="P736" s="1"/>
      <c r="Q736" s="1"/>
      <c r="R736" s="1"/>
      <c r="S736" s="1"/>
      <c r="T736" s="1"/>
      <c r="AA736" s="1"/>
      <c r="AB736" s="1"/>
      <c r="AC736" s="1"/>
      <c r="AD736" s="1"/>
      <c r="AE736" s="1"/>
      <c r="AF736" s="1"/>
    </row>
    <row r="737" spans="3:32">
      <c r="C737" s="1"/>
      <c r="D737" s="1"/>
      <c r="E737" s="1"/>
      <c r="F737" s="1"/>
      <c r="G737" s="1"/>
      <c r="H737" s="1"/>
      <c r="O737" s="1"/>
      <c r="P737" s="1"/>
      <c r="Q737" s="1"/>
      <c r="R737" s="1"/>
      <c r="S737" s="1"/>
      <c r="T737" s="1"/>
      <c r="AA737" s="1"/>
      <c r="AB737" s="1"/>
      <c r="AC737" s="1"/>
      <c r="AD737" s="1"/>
      <c r="AE737" s="1"/>
      <c r="AF737" s="1"/>
    </row>
    <row r="738" spans="3:32">
      <c r="C738" s="1"/>
      <c r="D738" s="1"/>
      <c r="E738" s="1"/>
      <c r="F738" s="1"/>
      <c r="G738" s="1"/>
      <c r="H738" s="1"/>
      <c r="O738" s="1"/>
      <c r="P738" s="1"/>
      <c r="Q738" s="1"/>
      <c r="R738" s="1"/>
      <c r="S738" s="1"/>
      <c r="T738" s="1"/>
      <c r="AA738" s="1"/>
      <c r="AB738" s="1"/>
      <c r="AC738" s="1"/>
      <c r="AD738" s="1"/>
      <c r="AE738" s="1"/>
      <c r="AF738" s="1"/>
    </row>
    <row r="739" spans="3:32">
      <c r="C739" s="1"/>
      <c r="D739" s="1"/>
      <c r="E739" s="1"/>
      <c r="F739" s="1"/>
      <c r="G739" s="1"/>
      <c r="H739" s="1"/>
      <c r="O739" s="1"/>
      <c r="P739" s="1"/>
      <c r="Q739" s="1"/>
      <c r="R739" s="1"/>
      <c r="S739" s="1"/>
      <c r="T739" s="1"/>
      <c r="AA739" s="1"/>
      <c r="AB739" s="1"/>
      <c r="AC739" s="1"/>
      <c r="AD739" s="1"/>
      <c r="AE739" s="1"/>
      <c r="AF739" s="1"/>
    </row>
    <row r="740" spans="3:32">
      <c r="C740" s="1"/>
      <c r="D740" s="1"/>
      <c r="E740" s="1"/>
      <c r="F740" s="1"/>
      <c r="G740" s="1"/>
      <c r="H740" s="1"/>
      <c r="O740" s="1"/>
      <c r="P740" s="1"/>
      <c r="Q740" s="1"/>
      <c r="R740" s="1"/>
      <c r="S740" s="1"/>
      <c r="T740" s="1"/>
      <c r="AA740" s="1"/>
      <c r="AB740" s="1"/>
      <c r="AC740" s="1"/>
      <c r="AD740" s="1"/>
      <c r="AE740" s="1"/>
      <c r="AF740" s="1"/>
    </row>
    <row r="741" spans="3:32">
      <c r="C741" s="1"/>
      <c r="D741" s="1"/>
      <c r="E741" s="1"/>
      <c r="F741" s="1"/>
      <c r="G741" s="1"/>
      <c r="H741" s="1"/>
      <c r="O741" s="1"/>
      <c r="P741" s="1"/>
      <c r="Q741" s="1"/>
      <c r="R741" s="1"/>
      <c r="S741" s="1"/>
      <c r="T741" s="1"/>
      <c r="AA741" s="1"/>
      <c r="AB741" s="1"/>
      <c r="AC741" s="1"/>
      <c r="AD741" s="1"/>
      <c r="AE741" s="1"/>
      <c r="AF741" s="1"/>
    </row>
    <row r="742" spans="3:32">
      <c r="C742" s="1"/>
      <c r="D742" s="1"/>
      <c r="E742" s="1"/>
      <c r="F742" s="1"/>
      <c r="G742" s="1"/>
      <c r="H742" s="1"/>
      <c r="O742" s="1"/>
      <c r="P742" s="1"/>
      <c r="Q742" s="1"/>
      <c r="R742" s="1"/>
      <c r="S742" s="1"/>
      <c r="T742" s="1"/>
      <c r="AA742" s="1"/>
      <c r="AB742" s="1"/>
      <c r="AC742" s="1"/>
      <c r="AD742" s="1"/>
      <c r="AE742" s="1"/>
      <c r="AF742" s="1"/>
    </row>
    <row r="743" spans="3:32">
      <c r="C743" s="1"/>
      <c r="D743" s="1"/>
      <c r="E743" s="1"/>
      <c r="F743" s="1"/>
      <c r="G743" s="1"/>
      <c r="H743" s="1"/>
      <c r="O743" s="1"/>
      <c r="P743" s="1"/>
      <c r="Q743" s="1"/>
      <c r="R743" s="1"/>
      <c r="S743" s="1"/>
      <c r="T743" s="1"/>
      <c r="AA743" s="1"/>
      <c r="AB743" s="1"/>
      <c r="AC743" s="1"/>
      <c r="AD743" s="1"/>
      <c r="AE743" s="1"/>
      <c r="AF743" s="1"/>
    </row>
    <row r="744" spans="3:32">
      <c r="C744" s="1"/>
      <c r="D744" s="1"/>
      <c r="E744" s="1"/>
      <c r="F744" s="1"/>
      <c r="G744" s="1"/>
      <c r="H744" s="1"/>
      <c r="O744" s="1"/>
      <c r="P744" s="1"/>
      <c r="Q744" s="1"/>
      <c r="R744" s="1"/>
      <c r="S744" s="1"/>
      <c r="T744" s="1"/>
      <c r="AA744" s="1"/>
      <c r="AB744" s="1"/>
      <c r="AC744" s="1"/>
      <c r="AD744" s="1"/>
      <c r="AE744" s="1"/>
      <c r="AF744" s="1"/>
    </row>
    <row r="745" spans="3:32">
      <c r="C745" s="1"/>
      <c r="D745" s="1"/>
      <c r="E745" s="1"/>
      <c r="F745" s="1"/>
      <c r="G745" s="1"/>
      <c r="H745" s="1"/>
      <c r="O745" s="1"/>
      <c r="P745" s="1"/>
      <c r="Q745" s="1"/>
      <c r="R745" s="1"/>
      <c r="S745" s="1"/>
      <c r="T745" s="1"/>
      <c r="AA745" s="1"/>
      <c r="AB745" s="1"/>
      <c r="AC745" s="1"/>
      <c r="AD745" s="1"/>
      <c r="AE745" s="1"/>
      <c r="AF745" s="1"/>
    </row>
    <row r="746" spans="3:32">
      <c r="C746" s="1"/>
      <c r="D746" s="1"/>
      <c r="E746" s="1"/>
      <c r="F746" s="1"/>
      <c r="G746" s="1"/>
      <c r="H746" s="1"/>
      <c r="O746" s="1"/>
      <c r="P746" s="1"/>
      <c r="Q746" s="1"/>
      <c r="R746" s="1"/>
      <c r="S746" s="1"/>
      <c r="T746" s="1"/>
      <c r="AA746" s="1"/>
      <c r="AB746" s="1"/>
      <c r="AC746" s="1"/>
      <c r="AD746" s="1"/>
      <c r="AE746" s="1"/>
      <c r="AF746" s="1"/>
    </row>
    <row r="747" spans="3:32">
      <c r="C747" s="1"/>
      <c r="D747" s="1"/>
      <c r="E747" s="1"/>
      <c r="F747" s="1"/>
      <c r="G747" s="1"/>
      <c r="H747" s="1"/>
      <c r="O747" s="1"/>
      <c r="P747" s="1"/>
      <c r="Q747" s="1"/>
      <c r="R747" s="1"/>
      <c r="S747" s="1"/>
      <c r="T747" s="1"/>
      <c r="AA747" s="1"/>
      <c r="AB747" s="1"/>
      <c r="AC747" s="1"/>
      <c r="AD747" s="1"/>
      <c r="AE747" s="1"/>
      <c r="AF747" s="1"/>
    </row>
    <row r="748" spans="3:32">
      <c r="C748" s="1"/>
      <c r="D748" s="1"/>
      <c r="E748" s="1"/>
      <c r="F748" s="1"/>
      <c r="G748" s="1"/>
      <c r="H748" s="1"/>
      <c r="O748" s="1"/>
      <c r="P748" s="1"/>
      <c r="Q748" s="1"/>
      <c r="R748" s="1"/>
      <c r="S748" s="1"/>
      <c r="T748" s="1"/>
      <c r="AA748" s="1"/>
      <c r="AB748" s="1"/>
      <c r="AC748" s="1"/>
      <c r="AD748" s="1"/>
      <c r="AE748" s="1"/>
      <c r="AF748" s="1"/>
    </row>
    <row r="749" spans="3:32">
      <c r="C749" s="1"/>
      <c r="D749" s="1"/>
      <c r="E749" s="1"/>
      <c r="F749" s="1"/>
      <c r="G749" s="1"/>
      <c r="H749" s="1"/>
      <c r="O749" s="1"/>
      <c r="P749" s="1"/>
      <c r="Q749" s="1"/>
      <c r="R749" s="1"/>
      <c r="S749" s="1"/>
      <c r="T749" s="1"/>
      <c r="AA749" s="1"/>
      <c r="AB749" s="1"/>
      <c r="AC749" s="1"/>
      <c r="AD749" s="1"/>
      <c r="AE749" s="1"/>
      <c r="AF749" s="1"/>
    </row>
    <row r="750" spans="3:32">
      <c r="C750" s="1"/>
      <c r="D750" s="1"/>
      <c r="E750" s="1"/>
      <c r="F750" s="1"/>
      <c r="G750" s="1"/>
      <c r="H750" s="1"/>
      <c r="O750" s="1"/>
      <c r="P750" s="1"/>
      <c r="Q750" s="1"/>
      <c r="R750" s="1"/>
      <c r="S750" s="1"/>
      <c r="T750" s="1"/>
      <c r="AA750" s="1"/>
      <c r="AB750" s="1"/>
      <c r="AC750" s="1"/>
      <c r="AD750" s="1"/>
      <c r="AE750" s="1"/>
      <c r="AF750" s="1"/>
    </row>
    <row r="751" spans="3:32">
      <c r="C751" s="1"/>
      <c r="D751" s="1"/>
      <c r="E751" s="1"/>
      <c r="F751" s="1"/>
      <c r="G751" s="1"/>
      <c r="H751" s="1"/>
      <c r="O751" s="1"/>
      <c r="P751" s="1"/>
      <c r="Q751" s="1"/>
      <c r="R751" s="1"/>
      <c r="S751" s="1"/>
      <c r="T751" s="1"/>
      <c r="AA751" s="1"/>
      <c r="AB751" s="1"/>
      <c r="AC751" s="1"/>
      <c r="AD751" s="1"/>
      <c r="AE751" s="1"/>
      <c r="AF751" s="1"/>
    </row>
    <row r="752" spans="3:32">
      <c r="C752" s="1"/>
      <c r="D752" s="1"/>
      <c r="E752" s="1"/>
      <c r="F752" s="1"/>
      <c r="G752" s="1"/>
      <c r="H752" s="1"/>
      <c r="O752" s="1"/>
      <c r="P752" s="1"/>
      <c r="Q752" s="1"/>
      <c r="R752" s="1"/>
      <c r="S752" s="1"/>
      <c r="T752" s="1"/>
      <c r="AA752" s="1"/>
      <c r="AB752" s="1"/>
      <c r="AC752" s="1"/>
      <c r="AD752" s="1"/>
      <c r="AE752" s="1"/>
      <c r="AF752" s="1"/>
    </row>
    <row r="753" spans="3:32">
      <c r="C753" s="1"/>
      <c r="D753" s="1"/>
      <c r="E753" s="1"/>
      <c r="F753" s="1"/>
      <c r="G753" s="1"/>
      <c r="H753" s="1"/>
      <c r="O753" s="1"/>
      <c r="P753" s="1"/>
      <c r="Q753" s="1"/>
      <c r="R753" s="1"/>
      <c r="S753" s="1"/>
      <c r="T753" s="1"/>
      <c r="AA753" s="1"/>
      <c r="AB753" s="1"/>
      <c r="AC753" s="1"/>
      <c r="AD753" s="1"/>
      <c r="AE753" s="1"/>
      <c r="AF753" s="1"/>
    </row>
    <row r="754" spans="3:32">
      <c r="C754" s="1"/>
      <c r="D754" s="1"/>
      <c r="E754" s="1"/>
      <c r="F754" s="1"/>
      <c r="G754" s="1"/>
      <c r="H754" s="1"/>
      <c r="O754" s="1"/>
      <c r="P754" s="1"/>
      <c r="Q754" s="1"/>
      <c r="R754" s="1"/>
      <c r="S754" s="1"/>
      <c r="T754" s="1"/>
      <c r="AA754" s="1"/>
      <c r="AB754" s="1"/>
      <c r="AC754" s="1"/>
      <c r="AD754" s="1"/>
      <c r="AE754" s="1"/>
      <c r="AF754" s="1"/>
    </row>
    <row r="755" spans="3:32">
      <c r="C755" s="1"/>
      <c r="D755" s="1"/>
      <c r="E755" s="1"/>
      <c r="F755" s="1"/>
      <c r="G755" s="1"/>
      <c r="H755" s="1"/>
      <c r="O755" s="1"/>
      <c r="P755" s="1"/>
      <c r="Q755" s="1"/>
      <c r="R755" s="1"/>
      <c r="S755" s="1"/>
      <c r="T755" s="1"/>
      <c r="AA755" s="1"/>
      <c r="AB755" s="1"/>
      <c r="AC755" s="1"/>
      <c r="AD755" s="1"/>
      <c r="AE755" s="1"/>
      <c r="AF755" s="1"/>
    </row>
    <row r="756" spans="3:32">
      <c r="C756" s="1"/>
      <c r="D756" s="1"/>
      <c r="E756" s="1"/>
      <c r="F756" s="1"/>
      <c r="G756" s="1"/>
      <c r="H756" s="1"/>
      <c r="O756" s="1"/>
      <c r="P756" s="1"/>
      <c r="Q756" s="1"/>
      <c r="R756" s="1"/>
      <c r="S756" s="1"/>
      <c r="T756" s="1"/>
      <c r="AA756" s="1"/>
      <c r="AB756" s="1"/>
      <c r="AC756" s="1"/>
      <c r="AD756" s="1"/>
      <c r="AE756" s="1"/>
      <c r="AF756" s="1"/>
    </row>
    <row r="757" spans="3:32">
      <c r="C757" s="1"/>
      <c r="D757" s="1"/>
      <c r="E757" s="1"/>
      <c r="F757" s="1"/>
      <c r="G757" s="1"/>
      <c r="H757" s="1"/>
      <c r="O757" s="1"/>
      <c r="P757" s="1"/>
      <c r="Q757" s="1"/>
      <c r="R757" s="1"/>
      <c r="S757" s="1"/>
      <c r="T757" s="1"/>
      <c r="AA757" s="1"/>
      <c r="AB757" s="1"/>
      <c r="AC757" s="1"/>
      <c r="AD757" s="1"/>
      <c r="AE757" s="1"/>
      <c r="AF757" s="1"/>
    </row>
    <row r="758" spans="3:32">
      <c r="C758" s="1"/>
      <c r="D758" s="1"/>
      <c r="E758" s="1"/>
      <c r="F758" s="1"/>
      <c r="G758" s="1"/>
      <c r="H758" s="1"/>
      <c r="O758" s="1"/>
      <c r="P758" s="1"/>
      <c r="Q758" s="1"/>
      <c r="R758" s="1"/>
      <c r="S758" s="1"/>
      <c r="T758" s="1"/>
      <c r="AA758" s="1"/>
      <c r="AB758" s="1"/>
      <c r="AC758" s="1"/>
      <c r="AD758" s="1"/>
      <c r="AE758" s="1"/>
      <c r="AF758" s="1"/>
    </row>
    <row r="759" spans="3:32">
      <c r="C759" s="1"/>
      <c r="D759" s="1"/>
      <c r="E759" s="1"/>
      <c r="F759" s="1"/>
      <c r="G759" s="1"/>
      <c r="H759" s="1"/>
      <c r="O759" s="1"/>
      <c r="P759" s="1"/>
      <c r="Q759" s="1"/>
      <c r="R759" s="1"/>
      <c r="S759" s="1"/>
      <c r="T759" s="1"/>
      <c r="AA759" s="1"/>
      <c r="AB759" s="1"/>
      <c r="AC759" s="1"/>
      <c r="AD759" s="1"/>
      <c r="AE759" s="1"/>
      <c r="AF759" s="1"/>
    </row>
    <row r="760" spans="3:32">
      <c r="C760" s="1"/>
      <c r="D760" s="1"/>
      <c r="E760" s="1"/>
      <c r="F760" s="1"/>
      <c r="G760" s="1"/>
      <c r="H760" s="1"/>
      <c r="O760" s="1"/>
      <c r="P760" s="1"/>
      <c r="Q760" s="1"/>
      <c r="R760" s="1"/>
      <c r="S760" s="1"/>
      <c r="T760" s="1"/>
      <c r="AA760" s="1"/>
      <c r="AB760" s="1"/>
      <c r="AC760" s="1"/>
      <c r="AD760" s="1"/>
      <c r="AE760" s="1"/>
      <c r="AF760" s="1"/>
    </row>
    <row r="761" spans="3:32">
      <c r="C761" s="1"/>
      <c r="D761" s="1"/>
      <c r="E761" s="1"/>
      <c r="F761" s="1"/>
      <c r="G761" s="1"/>
      <c r="H761" s="1"/>
      <c r="O761" s="1"/>
      <c r="P761" s="1"/>
      <c r="Q761" s="1"/>
      <c r="R761" s="1"/>
      <c r="S761" s="1"/>
      <c r="T761" s="1"/>
      <c r="AA761" s="1"/>
      <c r="AB761" s="1"/>
      <c r="AC761" s="1"/>
      <c r="AD761" s="1"/>
      <c r="AE761" s="1"/>
      <c r="AF761" s="1"/>
    </row>
    <row r="762" spans="3:32">
      <c r="C762" s="1"/>
      <c r="D762" s="1"/>
      <c r="E762" s="1"/>
      <c r="F762" s="1"/>
      <c r="G762" s="1"/>
      <c r="H762" s="1"/>
      <c r="O762" s="1"/>
      <c r="P762" s="1"/>
      <c r="Q762" s="1"/>
      <c r="R762" s="1"/>
      <c r="S762" s="1"/>
      <c r="T762" s="1"/>
      <c r="AA762" s="1"/>
      <c r="AB762" s="1"/>
      <c r="AC762" s="1"/>
      <c r="AD762" s="1"/>
      <c r="AE762" s="1"/>
      <c r="AF762" s="1"/>
    </row>
    <row r="763" spans="3:32">
      <c r="C763" s="1"/>
      <c r="D763" s="1"/>
      <c r="E763" s="1"/>
      <c r="F763" s="1"/>
      <c r="G763" s="1"/>
      <c r="H763" s="1"/>
      <c r="O763" s="1"/>
      <c r="P763" s="1"/>
      <c r="Q763" s="1"/>
      <c r="R763" s="1"/>
      <c r="S763" s="1"/>
      <c r="T763" s="1"/>
      <c r="AA763" s="1"/>
      <c r="AB763" s="1"/>
      <c r="AC763" s="1"/>
      <c r="AD763" s="1"/>
      <c r="AE763" s="1"/>
      <c r="AF763" s="1"/>
    </row>
    <row r="764" spans="3:32">
      <c r="C764" s="1"/>
      <c r="D764" s="1"/>
      <c r="E764" s="1"/>
      <c r="F764" s="1"/>
      <c r="G764" s="1"/>
      <c r="H764" s="1"/>
      <c r="O764" s="1"/>
      <c r="P764" s="1"/>
      <c r="Q764" s="1"/>
      <c r="R764" s="1"/>
      <c r="S764" s="1"/>
      <c r="T764" s="1"/>
      <c r="AA764" s="1"/>
      <c r="AB764" s="1"/>
      <c r="AC764" s="1"/>
      <c r="AD764" s="1"/>
      <c r="AE764" s="1"/>
      <c r="AF764" s="1"/>
    </row>
    <row r="765" spans="3:32">
      <c r="C765" s="1"/>
      <c r="D765" s="1"/>
      <c r="E765" s="1"/>
      <c r="F765" s="1"/>
      <c r="G765" s="1"/>
      <c r="H765" s="1"/>
      <c r="O765" s="1"/>
      <c r="P765" s="1"/>
      <c r="Q765" s="1"/>
      <c r="R765" s="1"/>
      <c r="S765" s="1"/>
      <c r="T765" s="1"/>
      <c r="AA765" s="1"/>
      <c r="AB765" s="1"/>
      <c r="AC765" s="1"/>
      <c r="AD765" s="1"/>
      <c r="AE765" s="1"/>
      <c r="AF765" s="1"/>
    </row>
    <row r="766" spans="3:32">
      <c r="C766" s="1"/>
      <c r="D766" s="1"/>
      <c r="E766" s="1"/>
      <c r="F766" s="1"/>
      <c r="G766" s="1"/>
      <c r="H766" s="1"/>
      <c r="O766" s="1"/>
      <c r="P766" s="1"/>
      <c r="Q766" s="1"/>
      <c r="R766" s="1"/>
      <c r="S766" s="1"/>
      <c r="T766" s="1"/>
      <c r="AA766" s="1"/>
      <c r="AB766" s="1"/>
      <c r="AC766" s="1"/>
      <c r="AD766" s="1"/>
      <c r="AE766" s="1"/>
      <c r="AF766" s="1"/>
    </row>
    <row r="767" spans="3:32">
      <c r="C767" s="1"/>
      <c r="D767" s="1"/>
      <c r="E767" s="1"/>
      <c r="F767" s="1"/>
      <c r="G767" s="1"/>
      <c r="H767" s="1"/>
      <c r="O767" s="1"/>
      <c r="P767" s="1"/>
      <c r="Q767" s="1"/>
      <c r="R767" s="1"/>
      <c r="S767" s="1"/>
      <c r="T767" s="1"/>
      <c r="AA767" s="1"/>
      <c r="AB767" s="1"/>
      <c r="AC767" s="1"/>
      <c r="AD767" s="1"/>
      <c r="AE767" s="1"/>
      <c r="AF767" s="1"/>
    </row>
    <row r="768" spans="3:32">
      <c r="C768" s="1"/>
      <c r="D768" s="1"/>
      <c r="E768" s="1"/>
      <c r="F768" s="1"/>
      <c r="G768" s="1"/>
      <c r="H768" s="1"/>
      <c r="O768" s="1"/>
      <c r="P768" s="1"/>
      <c r="Q768" s="1"/>
      <c r="R768" s="1"/>
      <c r="S768" s="1"/>
      <c r="T768" s="1"/>
      <c r="AA768" s="1"/>
      <c r="AB768" s="1"/>
      <c r="AC768" s="1"/>
      <c r="AD768" s="1"/>
      <c r="AE768" s="1"/>
      <c r="AF768" s="1"/>
    </row>
    <row r="769" spans="3:32">
      <c r="C769" s="1"/>
      <c r="D769" s="1"/>
      <c r="E769" s="1"/>
      <c r="F769" s="1"/>
      <c r="G769" s="1"/>
      <c r="H769" s="1"/>
      <c r="O769" s="1"/>
      <c r="P769" s="1"/>
      <c r="Q769" s="1"/>
      <c r="R769" s="1"/>
      <c r="S769" s="1"/>
      <c r="T769" s="1"/>
      <c r="AA769" s="1"/>
      <c r="AB769" s="1"/>
      <c r="AC769" s="1"/>
      <c r="AD769" s="1"/>
      <c r="AE769" s="1"/>
      <c r="AF769" s="1"/>
    </row>
    <row r="770" spans="3:32">
      <c r="C770" s="1"/>
      <c r="D770" s="1"/>
      <c r="E770" s="1"/>
      <c r="F770" s="1"/>
      <c r="G770" s="1"/>
      <c r="H770" s="1"/>
      <c r="O770" s="1"/>
      <c r="P770" s="1"/>
      <c r="Q770" s="1"/>
      <c r="R770" s="1"/>
      <c r="S770" s="1"/>
      <c r="T770" s="1"/>
      <c r="AA770" s="1"/>
      <c r="AB770" s="1"/>
      <c r="AC770" s="1"/>
      <c r="AD770" s="1"/>
      <c r="AE770" s="1"/>
      <c r="AF770" s="1"/>
    </row>
    <row r="771" spans="3:32">
      <c r="C771" s="1"/>
      <c r="D771" s="1"/>
      <c r="E771" s="1"/>
      <c r="F771" s="1"/>
      <c r="G771" s="1"/>
      <c r="H771" s="1"/>
      <c r="O771" s="1"/>
      <c r="P771" s="1"/>
      <c r="Q771" s="1"/>
      <c r="R771" s="1"/>
      <c r="S771" s="1"/>
      <c r="T771" s="1"/>
      <c r="AA771" s="1"/>
      <c r="AB771" s="1"/>
      <c r="AC771" s="1"/>
      <c r="AD771" s="1"/>
      <c r="AE771" s="1"/>
      <c r="AF771" s="1"/>
    </row>
    <row r="772" spans="3:32">
      <c r="C772" s="1"/>
      <c r="D772" s="1"/>
      <c r="E772" s="1"/>
      <c r="F772" s="1"/>
      <c r="G772" s="1"/>
      <c r="H772" s="1"/>
      <c r="O772" s="1"/>
      <c r="P772" s="1"/>
      <c r="Q772" s="1"/>
      <c r="R772" s="1"/>
      <c r="S772" s="1"/>
      <c r="T772" s="1"/>
      <c r="AA772" s="1"/>
      <c r="AB772" s="1"/>
      <c r="AC772" s="1"/>
      <c r="AD772" s="1"/>
      <c r="AE772" s="1"/>
      <c r="AF772" s="1"/>
    </row>
    <row r="773" spans="3:32">
      <c r="C773" s="1"/>
      <c r="D773" s="1"/>
      <c r="E773" s="1"/>
      <c r="F773" s="1"/>
      <c r="G773" s="1"/>
      <c r="H773" s="1"/>
      <c r="O773" s="1"/>
      <c r="P773" s="1"/>
      <c r="Q773" s="1"/>
      <c r="R773" s="1"/>
      <c r="S773" s="1"/>
      <c r="T773" s="1"/>
      <c r="AA773" s="1"/>
      <c r="AB773" s="1"/>
      <c r="AC773" s="1"/>
      <c r="AD773" s="1"/>
      <c r="AE773" s="1"/>
      <c r="AF773" s="1"/>
    </row>
    <row r="774" spans="3:32">
      <c r="C774" s="1"/>
      <c r="D774" s="1"/>
      <c r="E774" s="1"/>
      <c r="F774" s="1"/>
      <c r="G774" s="1"/>
      <c r="H774" s="1"/>
      <c r="O774" s="1"/>
      <c r="P774" s="1"/>
      <c r="Q774" s="1"/>
      <c r="R774" s="1"/>
      <c r="S774" s="1"/>
      <c r="T774" s="1"/>
      <c r="AA774" s="1"/>
      <c r="AB774" s="1"/>
      <c r="AC774" s="1"/>
      <c r="AD774" s="1"/>
      <c r="AE774" s="1"/>
      <c r="AF774" s="1"/>
    </row>
    <row r="775" spans="3:32">
      <c r="C775" s="1"/>
      <c r="D775" s="1"/>
      <c r="E775" s="1"/>
      <c r="F775" s="1"/>
      <c r="G775" s="1"/>
      <c r="H775" s="1"/>
      <c r="O775" s="1"/>
      <c r="P775" s="1"/>
      <c r="Q775" s="1"/>
      <c r="R775" s="1"/>
      <c r="S775" s="1"/>
      <c r="T775" s="1"/>
      <c r="AA775" s="1"/>
      <c r="AB775" s="1"/>
      <c r="AC775" s="1"/>
      <c r="AD775" s="1"/>
      <c r="AE775" s="1"/>
      <c r="AF775" s="1"/>
    </row>
    <row r="776" spans="3:32">
      <c r="C776" s="1"/>
      <c r="D776" s="1"/>
      <c r="E776" s="1"/>
      <c r="F776" s="1"/>
      <c r="G776" s="1"/>
      <c r="H776" s="1"/>
      <c r="O776" s="1"/>
      <c r="P776" s="1"/>
      <c r="Q776" s="1"/>
      <c r="R776" s="1"/>
      <c r="S776" s="1"/>
      <c r="T776" s="1"/>
      <c r="AA776" s="1"/>
      <c r="AB776" s="1"/>
      <c r="AC776" s="1"/>
      <c r="AD776" s="1"/>
      <c r="AE776" s="1"/>
      <c r="AF776" s="1"/>
    </row>
    <row r="777" spans="3:32">
      <c r="C777" s="1"/>
      <c r="D777" s="1"/>
      <c r="E777" s="1"/>
      <c r="F777" s="1"/>
      <c r="G777" s="1"/>
      <c r="H777" s="1"/>
      <c r="O777" s="1"/>
      <c r="P777" s="1"/>
      <c r="Q777" s="1"/>
      <c r="R777" s="1"/>
      <c r="S777" s="1"/>
      <c r="T777" s="1"/>
      <c r="AA777" s="1"/>
      <c r="AB777" s="1"/>
      <c r="AC777" s="1"/>
      <c r="AD777" s="1"/>
      <c r="AE777" s="1"/>
      <c r="AF777" s="1"/>
    </row>
    <row r="778" spans="3:32">
      <c r="C778" s="1"/>
      <c r="D778" s="1"/>
      <c r="E778" s="1"/>
      <c r="F778" s="1"/>
      <c r="G778" s="1"/>
      <c r="H778" s="1"/>
      <c r="O778" s="1"/>
      <c r="P778" s="1"/>
      <c r="Q778" s="1"/>
      <c r="R778" s="1"/>
      <c r="S778" s="1"/>
      <c r="T778" s="1"/>
      <c r="AA778" s="1"/>
      <c r="AB778" s="1"/>
      <c r="AC778" s="1"/>
      <c r="AD778" s="1"/>
      <c r="AE778" s="1"/>
      <c r="AF778" s="1"/>
    </row>
    <row r="779" spans="3:32">
      <c r="C779" s="1"/>
      <c r="D779" s="1"/>
      <c r="E779" s="1"/>
      <c r="F779" s="1"/>
      <c r="G779" s="1"/>
      <c r="H779" s="1"/>
      <c r="O779" s="1"/>
      <c r="P779" s="1"/>
      <c r="Q779" s="1"/>
      <c r="R779" s="1"/>
      <c r="S779" s="1"/>
      <c r="T779" s="1"/>
      <c r="AA779" s="1"/>
      <c r="AB779" s="1"/>
      <c r="AC779" s="1"/>
      <c r="AD779" s="1"/>
      <c r="AE779" s="1"/>
      <c r="AF779" s="1"/>
    </row>
    <row r="780" spans="3:32">
      <c r="C780" s="1"/>
      <c r="D780" s="1"/>
      <c r="E780" s="1"/>
      <c r="F780" s="1"/>
      <c r="G780" s="1"/>
      <c r="H780" s="1"/>
      <c r="O780" s="1"/>
      <c r="P780" s="1"/>
      <c r="Q780" s="1"/>
      <c r="R780" s="1"/>
      <c r="S780" s="1"/>
      <c r="T780" s="1"/>
      <c r="AA780" s="1"/>
      <c r="AB780" s="1"/>
      <c r="AC780" s="1"/>
      <c r="AD780" s="1"/>
      <c r="AE780" s="1"/>
      <c r="AF780" s="1"/>
    </row>
    <row r="781" spans="3:32">
      <c r="C781" s="1"/>
      <c r="D781" s="1"/>
      <c r="E781" s="1"/>
      <c r="F781" s="1"/>
      <c r="G781" s="1"/>
      <c r="H781" s="1"/>
      <c r="O781" s="1"/>
      <c r="P781" s="1"/>
      <c r="Q781" s="1"/>
      <c r="R781" s="1"/>
      <c r="S781" s="1"/>
      <c r="T781" s="1"/>
      <c r="AA781" s="1"/>
      <c r="AB781" s="1"/>
      <c r="AC781" s="1"/>
      <c r="AD781" s="1"/>
      <c r="AE781" s="1"/>
      <c r="AF781" s="1"/>
    </row>
    <row r="782" spans="3:32">
      <c r="C782" s="1"/>
      <c r="D782" s="1"/>
      <c r="E782" s="1"/>
      <c r="F782" s="1"/>
      <c r="G782" s="1"/>
      <c r="H782" s="1"/>
      <c r="O782" s="1"/>
      <c r="P782" s="1"/>
      <c r="Q782" s="1"/>
      <c r="R782" s="1"/>
      <c r="S782" s="1"/>
      <c r="T782" s="1"/>
      <c r="AA782" s="1"/>
      <c r="AB782" s="1"/>
      <c r="AC782" s="1"/>
      <c r="AD782" s="1"/>
      <c r="AE782" s="1"/>
      <c r="AF782" s="1"/>
    </row>
    <row r="783" spans="3:32">
      <c r="C783" s="1"/>
      <c r="D783" s="1"/>
      <c r="E783" s="1"/>
      <c r="F783" s="1"/>
      <c r="G783" s="1"/>
      <c r="H783" s="1"/>
      <c r="O783" s="1"/>
      <c r="P783" s="1"/>
      <c r="Q783" s="1"/>
      <c r="R783" s="1"/>
      <c r="S783" s="1"/>
      <c r="T783" s="1"/>
      <c r="AA783" s="1"/>
      <c r="AB783" s="1"/>
      <c r="AC783" s="1"/>
      <c r="AD783" s="1"/>
      <c r="AE783" s="1"/>
      <c r="AF783" s="1"/>
    </row>
    <row r="784" spans="3:32">
      <c r="C784" s="1"/>
      <c r="D784" s="1"/>
      <c r="E784" s="1"/>
      <c r="F784" s="1"/>
      <c r="G784" s="1"/>
      <c r="H784" s="1"/>
      <c r="O784" s="1"/>
      <c r="P784" s="1"/>
      <c r="Q784" s="1"/>
      <c r="R784" s="1"/>
      <c r="S784" s="1"/>
      <c r="T784" s="1"/>
      <c r="AA784" s="1"/>
      <c r="AB784" s="1"/>
      <c r="AC784" s="1"/>
      <c r="AD784" s="1"/>
      <c r="AE784" s="1"/>
      <c r="AF784" s="1"/>
    </row>
    <row r="785" spans="3:32">
      <c r="C785" s="1"/>
      <c r="D785" s="1"/>
      <c r="E785" s="1"/>
      <c r="F785" s="1"/>
      <c r="G785" s="1"/>
      <c r="H785" s="1"/>
      <c r="O785" s="1"/>
      <c r="P785" s="1"/>
      <c r="Q785" s="1"/>
      <c r="R785" s="1"/>
      <c r="S785" s="1"/>
      <c r="T785" s="1"/>
      <c r="AA785" s="1"/>
      <c r="AB785" s="1"/>
      <c r="AC785" s="1"/>
      <c r="AD785" s="1"/>
      <c r="AE785" s="1"/>
      <c r="AF785" s="1"/>
    </row>
    <row r="786" spans="3:32">
      <c r="C786" s="1"/>
      <c r="D786" s="1"/>
      <c r="E786" s="1"/>
      <c r="F786" s="1"/>
      <c r="G786" s="1"/>
      <c r="H786" s="1"/>
      <c r="O786" s="1"/>
      <c r="P786" s="1"/>
      <c r="Q786" s="1"/>
      <c r="R786" s="1"/>
      <c r="S786" s="1"/>
      <c r="T786" s="1"/>
      <c r="AA786" s="1"/>
      <c r="AB786" s="1"/>
      <c r="AC786" s="1"/>
      <c r="AD786" s="1"/>
      <c r="AE786" s="1"/>
      <c r="AF786" s="1"/>
    </row>
    <row r="787" spans="3:32">
      <c r="C787" s="1"/>
      <c r="D787" s="1"/>
      <c r="E787" s="1"/>
      <c r="F787" s="1"/>
      <c r="G787" s="1"/>
      <c r="H787" s="1"/>
      <c r="O787" s="1"/>
      <c r="P787" s="1"/>
      <c r="Q787" s="1"/>
      <c r="R787" s="1"/>
      <c r="S787" s="1"/>
      <c r="T787" s="1"/>
      <c r="AA787" s="1"/>
      <c r="AB787" s="1"/>
      <c r="AC787" s="1"/>
      <c r="AD787" s="1"/>
      <c r="AE787" s="1"/>
      <c r="AF787" s="1"/>
    </row>
    <row r="788" spans="3:32">
      <c r="C788" s="1"/>
      <c r="D788" s="1"/>
      <c r="E788" s="1"/>
      <c r="F788" s="1"/>
      <c r="G788" s="1"/>
      <c r="H788" s="1"/>
      <c r="O788" s="1"/>
      <c r="P788" s="1"/>
      <c r="Q788" s="1"/>
      <c r="R788" s="1"/>
      <c r="S788" s="1"/>
      <c r="T788" s="1"/>
      <c r="AA788" s="1"/>
      <c r="AB788" s="1"/>
      <c r="AC788" s="1"/>
      <c r="AD788" s="1"/>
      <c r="AE788" s="1"/>
      <c r="AF788" s="1"/>
    </row>
    <row r="789" spans="3:32">
      <c r="C789" s="1"/>
      <c r="D789" s="1"/>
      <c r="E789" s="1"/>
      <c r="F789" s="1"/>
      <c r="G789" s="1"/>
      <c r="H789" s="1"/>
      <c r="O789" s="1"/>
      <c r="P789" s="1"/>
      <c r="Q789" s="1"/>
      <c r="R789" s="1"/>
      <c r="S789" s="1"/>
      <c r="T789" s="1"/>
      <c r="AA789" s="1"/>
      <c r="AB789" s="1"/>
      <c r="AC789" s="1"/>
      <c r="AD789" s="1"/>
      <c r="AE789" s="1"/>
      <c r="AF789" s="1"/>
    </row>
    <row r="790" spans="3:32">
      <c r="C790" s="1"/>
      <c r="D790" s="1"/>
      <c r="E790" s="1"/>
      <c r="F790" s="1"/>
      <c r="G790" s="1"/>
      <c r="H790" s="1"/>
      <c r="O790" s="1"/>
      <c r="P790" s="1"/>
      <c r="Q790" s="1"/>
      <c r="R790" s="1"/>
      <c r="S790" s="1"/>
      <c r="T790" s="1"/>
      <c r="AA790" s="1"/>
      <c r="AB790" s="1"/>
      <c r="AC790" s="1"/>
      <c r="AD790" s="1"/>
      <c r="AE790" s="1"/>
      <c r="AF790" s="1"/>
    </row>
    <row r="791" spans="3:32">
      <c r="C791" s="1"/>
      <c r="D791" s="1"/>
      <c r="E791" s="1"/>
      <c r="F791" s="1"/>
      <c r="G791" s="1"/>
      <c r="H791" s="1"/>
      <c r="O791" s="1"/>
      <c r="P791" s="1"/>
      <c r="Q791" s="1"/>
      <c r="R791" s="1"/>
      <c r="S791" s="1"/>
      <c r="T791" s="1"/>
      <c r="AA791" s="1"/>
      <c r="AB791" s="1"/>
      <c r="AC791" s="1"/>
      <c r="AD791" s="1"/>
      <c r="AE791" s="1"/>
      <c r="AF791" s="1"/>
    </row>
    <row r="792" spans="3:32">
      <c r="C792" s="1"/>
      <c r="D792" s="1"/>
      <c r="E792" s="1"/>
      <c r="F792" s="1"/>
      <c r="G792" s="1"/>
      <c r="H792" s="1"/>
      <c r="O792" s="1"/>
      <c r="P792" s="1"/>
      <c r="Q792" s="1"/>
      <c r="R792" s="1"/>
      <c r="S792" s="1"/>
      <c r="T792" s="1"/>
      <c r="AA792" s="1"/>
      <c r="AB792" s="1"/>
      <c r="AC792" s="1"/>
      <c r="AD792" s="1"/>
      <c r="AE792" s="1"/>
      <c r="AF792" s="1"/>
    </row>
    <row r="793" spans="3:32">
      <c r="C793" s="1"/>
      <c r="D793" s="1"/>
      <c r="E793" s="1"/>
      <c r="F793" s="1"/>
      <c r="G793" s="1"/>
      <c r="H793" s="1"/>
      <c r="O793" s="1"/>
      <c r="P793" s="1"/>
      <c r="Q793" s="1"/>
      <c r="R793" s="1"/>
      <c r="S793" s="1"/>
      <c r="T793" s="1"/>
      <c r="AA793" s="1"/>
      <c r="AB793" s="1"/>
      <c r="AC793" s="1"/>
      <c r="AD793" s="1"/>
      <c r="AE793" s="1"/>
      <c r="AF793" s="1"/>
    </row>
    <row r="794" spans="3:32">
      <c r="C794" s="1"/>
      <c r="D794" s="1"/>
      <c r="E794" s="1"/>
      <c r="F794" s="1"/>
      <c r="G794" s="1"/>
      <c r="H794" s="1"/>
      <c r="O794" s="1"/>
      <c r="P794" s="1"/>
      <c r="Q794" s="1"/>
      <c r="R794" s="1"/>
      <c r="S794" s="1"/>
      <c r="T794" s="1"/>
      <c r="AA794" s="1"/>
      <c r="AB794" s="1"/>
      <c r="AC794" s="1"/>
      <c r="AD794" s="1"/>
      <c r="AE794" s="1"/>
      <c r="AF794" s="1"/>
    </row>
    <row r="795" spans="3:32">
      <c r="C795" s="1"/>
      <c r="D795" s="1"/>
      <c r="E795" s="1"/>
      <c r="F795" s="1"/>
      <c r="G795" s="1"/>
      <c r="H795" s="1"/>
      <c r="O795" s="1"/>
      <c r="P795" s="1"/>
      <c r="Q795" s="1"/>
      <c r="R795" s="1"/>
      <c r="S795" s="1"/>
      <c r="T795" s="1"/>
      <c r="AA795" s="1"/>
      <c r="AB795" s="1"/>
      <c r="AC795" s="1"/>
      <c r="AD795" s="1"/>
      <c r="AE795" s="1"/>
      <c r="AF795" s="1"/>
    </row>
    <row r="796" spans="3:32">
      <c r="C796" s="1"/>
      <c r="D796" s="1"/>
      <c r="E796" s="1"/>
      <c r="F796" s="1"/>
      <c r="G796" s="1"/>
      <c r="H796" s="1"/>
      <c r="O796" s="1"/>
      <c r="P796" s="1"/>
      <c r="Q796" s="1"/>
      <c r="R796" s="1"/>
      <c r="S796" s="1"/>
      <c r="T796" s="1"/>
      <c r="AA796" s="1"/>
      <c r="AB796" s="1"/>
      <c r="AC796" s="1"/>
      <c r="AD796" s="1"/>
      <c r="AE796" s="1"/>
      <c r="AF796" s="1"/>
    </row>
    <row r="797" spans="3:32">
      <c r="C797" s="1"/>
      <c r="D797" s="1"/>
      <c r="E797" s="1"/>
      <c r="F797" s="1"/>
      <c r="G797" s="1"/>
      <c r="H797" s="1"/>
      <c r="O797" s="1"/>
      <c r="P797" s="1"/>
      <c r="Q797" s="1"/>
      <c r="R797" s="1"/>
      <c r="S797" s="1"/>
      <c r="T797" s="1"/>
      <c r="AA797" s="1"/>
      <c r="AB797" s="1"/>
      <c r="AC797" s="1"/>
      <c r="AD797" s="1"/>
      <c r="AE797" s="1"/>
      <c r="AF797" s="1"/>
    </row>
    <row r="798" spans="3:32">
      <c r="C798" s="1"/>
      <c r="D798" s="1"/>
      <c r="E798" s="1"/>
      <c r="F798" s="1"/>
      <c r="G798" s="1"/>
      <c r="H798" s="1"/>
      <c r="O798" s="1"/>
      <c r="P798" s="1"/>
      <c r="Q798" s="1"/>
      <c r="R798" s="1"/>
      <c r="S798" s="1"/>
      <c r="T798" s="1"/>
      <c r="AA798" s="1"/>
      <c r="AB798" s="1"/>
      <c r="AC798" s="1"/>
      <c r="AD798" s="1"/>
      <c r="AE798" s="1"/>
      <c r="AF798" s="1"/>
    </row>
    <row r="799" spans="3:32">
      <c r="C799" s="1"/>
      <c r="D799" s="1"/>
      <c r="E799" s="1"/>
      <c r="F799" s="1"/>
      <c r="G799" s="1"/>
      <c r="H799" s="1"/>
      <c r="O799" s="1"/>
      <c r="P799" s="1"/>
      <c r="Q799" s="1"/>
      <c r="R799" s="1"/>
      <c r="S799" s="1"/>
      <c r="T799" s="1"/>
      <c r="AA799" s="1"/>
      <c r="AB799" s="1"/>
      <c r="AC799" s="1"/>
      <c r="AD799" s="1"/>
      <c r="AE799" s="1"/>
      <c r="AF799" s="1"/>
    </row>
    <row r="800" spans="3:32">
      <c r="C800" s="1"/>
      <c r="D800" s="1"/>
      <c r="E800" s="1"/>
      <c r="F800" s="1"/>
      <c r="G800" s="1"/>
      <c r="H800" s="1"/>
      <c r="O800" s="1"/>
      <c r="P800" s="1"/>
      <c r="Q800" s="1"/>
      <c r="R800" s="1"/>
      <c r="S800" s="1"/>
      <c r="T800" s="1"/>
      <c r="AA800" s="1"/>
      <c r="AB800" s="1"/>
      <c r="AC800" s="1"/>
      <c r="AD800" s="1"/>
      <c r="AE800" s="1"/>
      <c r="AF800" s="1"/>
    </row>
    <row r="801" spans="3:32">
      <c r="C801" s="1"/>
      <c r="D801" s="1"/>
      <c r="E801" s="1"/>
      <c r="F801" s="1"/>
      <c r="G801" s="1"/>
      <c r="H801" s="1"/>
      <c r="O801" s="1"/>
      <c r="P801" s="1"/>
      <c r="Q801" s="1"/>
      <c r="R801" s="1"/>
      <c r="S801" s="1"/>
      <c r="T801" s="1"/>
      <c r="AA801" s="1"/>
      <c r="AB801" s="1"/>
      <c r="AC801" s="1"/>
      <c r="AD801" s="1"/>
      <c r="AE801" s="1"/>
      <c r="AF801" s="1"/>
    </row>
    <row r="802" spans="3:32">
      <c r="C802" s="1"/>
      <c r="D802" s="1"/>
      <c r="E802" s="1"/>
      <c r="F802" s="1"/>
      <c r="G802" s="1"/>
      <c r="H802" s="1"/>
      <c r="O802" s="1"/>
      <c r="P802" s="1"/>
      <c r="Q802" s="1"/>
      <c r="R802" s="1"/>
      <c r="S802" s="1"/>
      <c r="T802" s="1"/>
      <c r="AA802" s="1"/>
      <c r="AB802" s="1"/>
      <c r="AC802" s="1"/>
      <c r="AD802" s="1"/>
      <c r="AE802" s="1"/>
      <c r="AF802" s="1"/>
    </row>
    <row r="803" spans="3:32">
      <c r="C803" s="1"/>
      <c r="D803" s="1"/>
      <c r="E803" s="1"/>
      <c r="F803" s="1"/>
      <c r="G803" s="1"/>
      <c r="H803" s="1"/>
      <c r="O803" s="1"/>
      <c r="P803" s="1"/>
      <c r="Q803" s="1"/>
      <c r="R803" s="1"/>
      <c r="S803" s="1"/>
      <c r="T803" s="1"/>
      <c r="AA803" s="1"/>
      <c r="AB803" s="1"/>
      <c r="AC803" s="1"/>
      <c r="AD803" s="1"/>
      <c r="AE803" s="1"/>
      <c r="AF803" s="1"/>
    </row>
    <row r="804" spans="3:32">
      <c r="C804" s="1"/>
      <c r="D804" s="1"/>
      <c r="E804" s="1"/>
      <c r="F804" s="1"/>
      <c r="G804" s="1"/>
      <c r="H804" s="1"/>
      <c r="O804" s="1"/>
      <c r="P804" s="1"/>
      <c r="Q804" s="1"/>
      <c r="R804" s="1"/>
      <c r="S804" s="1"/>
      <c r="T804" s="1"/>
      <c r="AA804" s="1"/>
      <c r="AB804" s="1"/>
      <c r="AC804" s="1"/>
      <c r="AD804" s="1"/>
      <c r="AE804" s="1"/>
      <c r="AF804" s="1"/>
    </row>
    <row r="805" spans="3:32">
      <c r="C805" s="1"/>
      <c r="D805" s="1"/>
      <c r="E805" s="1"/>
      <c r="F805" s="1"/>
      <c r="G805" s="1"/>
      <c r="H805" s="1"/>
      <c r="O805" s="1"/>
      <c r="P805" s="1"/>
      <c r="Q805" s="1"/>
      <c r="R805" s="1"/>
      <c r="S805" s="1"/>
      <c r="T805" s="1"/>
      <c r="AA805" s="1"/>
      <c r="AB805" s="1"/>
      <c r="AC805" s="1"/>
      <c r="AD805" s="1"/>
      <c r="AE805" s="1"/>
      <c r="AF805" s="1"/>
    </row>
    <row r="806" spans="3:32">
      <c r="C806" s="1"/>
      <c r="D806" s="1"/>
      <c r="E806" s="1"/>
      <c r="F806" s="1"/>
      <c r="G806" s="1"/>
      <c r="H806" s="1"/>
      <c r="O806" s="1"/>
      <c r="P806" s="1"/>
      <c r="Q806" s="1"/>
      <c r="R806" s="1"/>
      <c r="S806" s="1"/>
      <c r="T806" s="1"/>
      <c r="AA806" s="1"/>
      <c r="AB806" s="1"/>
      <c r="AC806" s="1"/>
      <c r="AD806" s="1"/>
      <c r="AE806" s="1"/>
      <c r="AF806" s="1"/>
    </row>
    <row r="807" spans="3:32">
      <c r="C807" s="1"/>
      <c r="D807" s="1"/>
      <c r="E807" s="1"/>
      <c r="F807" s="1"/>
      <c r="G807" s="1"/>
      <c r="H807" s="1"/>
      <c r="O807" s="1"/>
      <c r="P807" s="1"/>
      <c r="Q807" s="1"/>
      <c r="R807" s="1"/>
      <c r="S807" s="1"/>
      <c r="T807" s="1"/>
      <c r="AA807" s="1"/>
      <c r="AB807" s="1"/>
      <c r="AC807" s="1"/>
      <c r="AD807" s="1"/>
      <c r="AE807" s="1"/>
      <c r="AF807" s="1"/>
    </row>
    <row r="808" spans="3:32">
      <c r="C808" s="1"/>
      <c r="D808" s="1"/>
      <c r="E808" s="1"/>
      <c r="F808" s="1"/>
      <c r="G808" s="1"/>
      <c r="H808" s="1"/>
      <c r="O808" s="1"/>
      <c r="P808" s="1"/>
      <c r="Q808" s="1"/>
      <c r="R808" s="1"/>
      <c r="S808" s="1"/>
      <c r="T808" s="1"/>
      <c r="AA808" s="1"/>
      <c r="AB808" s="1"/>
      <c r="AC808" s="1"/>
      <c r="AD808" s="1"/>
      <c r="AE808" s="1"/>
      <c r="AF808" s="1"/>
    </row>
    <row r="809" spans="3:32">
      <c r="C809" s="1"/>
      <c r="D809" s="1"/>
      <c r="E809" s="1"/>
      <c r="F809" s="1"/>
      <c r="G809" s="1"/>
      <c r="H809" s="1"/>
      <c r="O809" s="1"/>
      <c r="P809" s="1"/>
      <c r="Q809" s="1"/>
      <c r="R809" s="1"/>
      <c r="S809" s="1"/>
      <c r="T809" s="1"/>
      <c r="AA809" s="1"/>
      <c r="AB809" s="1"/>
      <c r="AC809" s="1"/>
      <c r="AD809" s="1"/>
      <c r="AE809" s="1"/>
      <c r="AF809" s="1"/>
    </row>
    <row r="810" spans="3:32">
      <c r="C810" s="1"/>
      <c r="D810" s="1"/>
      <c r="E810" s="1"/>
      <c r="F810" s="1"/>
      <c r="G810" s="1"/>
      <c r="H810" s="1"/>
      <c r="O810" s="1"/>
      <c r="P810" s="1"/>
      <c r="Q810" s="1"/>
      <c r="R810" s="1"/>
      <c r="S810" s="1"/>
      <c r="T810" s="1"/>
      <c r="AA810" s="1"/>
      <c r="AB810" s="1"/>
      <c r="AC810" s="1"/>
      <c r="AD810" s="1"/>
      <c r="AE810" s="1"/>
      <c r="AF810" s="1"/>
    </row>
    <row r="811" spans="3:32">
      <c r="C811" s="1"/>
      <c r="D811" s="1"/>
      <c r="E811" s="1"/>
      <c r="F811" s="1"/>
      <c r="G811" s="1"/>
      <c r="H811" s="1"/>
      <c r="O811" s="1"/>
      <c r="P811" s="1"/>
      <c r="Q811" s="1"/>
      <c r="R811" s="1"/>
      <c r="S811" s="1"/>
      <c r="T811" s="1"/>
      <c r="AA811" s="1"/>
      <c r="AB811" s="1"/>
      <c r="AC811" s="1"/>
      <c r="AD811" s="1"/>
      <c r="AE811" s="1"/>
      <c r="AF811" s="1"/>
    </row>
    <row r="812" spans="3:32">
      <c r="C812" s="1"/>
      <c r="D812" s="1"/>
      <c r="E812" s="1"/>
      <c r="F812" s="1"/>
      <c r="G812" s="1"/>
      <c r="H812" s="1"/>
      <c r="O812" s="1"/>
      <c r="P812" s="1"/>
      <c r="Q812" s="1"/>
      <c r="R812" s="1"/>
      <c r="S812" s="1"/>
      <c r="T812" s="1"/>
      <c r="AA812" s="1"/>
      <c r="AB812" s="1"/>
      <c r="AC812" s="1"/>
      <c r="AD812" s="1"/>
      <c r="AE812" s="1"/>
      <c r="AF812" s="1"/>
    </row>
    <row r="813" spans="3:32">
      <c r="C813" s="1"/>
      <c r="D813" s="1"/>
      <c r="E813" s="1"/>
      <c r="F813" s="1"/>
      <c r="G813" s="1"/>
      <c r="H813" s="1"/>
      <c r="O813" s="1"/>
      <c r="P813" s="1"/>
      <c r="Q813" s="1"/>
      <c r="R813" s="1"/>
      <c r="S813" s="1"/>
      <c r="T813" s="1"/>
      <c r="AA813" s="1"/>
      <c r="AB813" s="1"/>
      <c r="AC813" s="1"/>
      <c r="AD813" s="1"/>
      <c r="AE813" s="1"/>
      <c r="AF813" s="1"/>
    </row>
    <row r="814" spans="3:32">
      <c r="C814" s="1"/>
      <c r="D814" s="1"/>
      <c r="E814" s="1"/>
      <c r="F814" s="1"/>
      <c r="G814" s="1"/>
      <c r="H814" s="1"/>
      <c r="O814" s="1"/>
      <c r="P814" s="1"/>
      <c r="Q814" s="1"/>
      <c r="R814" s="1"/>
      <c r="S814" s="1"/>
      <c r="T814" s="1"/>
      <c r="AA814" s="1"/>
      <c r="AB814" s="1"/>
      <c r="AC814" s="1"/>
      <c r="AD814" s="1"/>
      <c r="AE814" s="1"/>
      <c r="AF814" s="1"/>
    </row>
    <row r="815" spans="3:32">
      <c r="C815" s="1"/>
      <c r="D815" s="1"/>
      <c r="E815" s="1"/>
      <c r="F815" s="1"/>
      <c r="G815" s="1"/>
      <c r="H815" s="1"/>
      <c r="O815" s="1"/>
      <c r="P815" s="1"/>
      <c r="Q815" s="1"/>
      <c r="R815" s="1"/>
      <c r="S815" s="1"/>
      <c r="T815" s="1"/>
      <c r="AA815" s="1"/>
      <c r="AB815" s="1"/>
      <c r="AC815" s="1"/>
      <c r="AD815" s="1"/>
      <c r="AE815" s="1"/>
      <c r="AF815" s="1"/>
    </row>
    <row r="816" spans="3:32">
      <c r="C816" s="1"/>
      <c r="D816" s="1"/>
      <c r="E816" s="1"/>
      <c r="F816" s="1"/>
      <c r="G816" s="1"/>
      <c r="H816" s="1"/>
      <c r="O816" s="1"/>
      <c r="P816" s="1"/>
      <c r="Q816" s="1"/>
      <c r="R816" s="1"/>
      <c r="S816" s="1"/>
      <c r="T816" s="1"/>
      <c r="AA816" s="1"/>
      <c r="AB816" s="1"/>
      <c r="AC816" s="1"/>
      <c r="AD816" s="1"/>
      <c r="AE816" s="1"/>
      <c r="AF816" s="1"/>
    </row>
    <row r="817" spans="3:32">
      <c r="C817" s="1"/>
      <c r="D817" s="1"/>
      <c r="E817" s="1"/>
      <c r="F817" s="1"/>
      <c r="G817" s="1"/>
      <c r="H817" s="1"/>
      <c r="O817" s="1"/>
      <c r="P817" s="1"/>
      <c r="Q817" s="1"/>
      <c r="R817" s="1"/>
      <c r="S817" s="1"/>
      <c r="T817" s="1"/>
      <c r="AA817" s="1"/>
      <c r="AB817" s="1"/>
      <c r="AC817" s="1"/>
      <c r="AD817" s="1"/>
      <c r="AE817" s="1"/>
      <c r="AF817" s="1"/>
    </row>
    <row r="818" spans="3:32">
      <c r="C818" s="1"/>
      <c r="D818" s="1"/>
      <c r="E818" s="1"/>
      <c r="F818" s="1"/>
      <c r="G818" s="1"/>
      <c r="H818" s="1"/>
      <c r="O818" s="1"/>
      <c r="P818" s="1"/>
      <c r="Q818" s="1"/>
      <c r="R818" s="1"/>
      <c r="S818" s="1"/>
      <c r="T818" s="1"/>
      <c r="AA818" s="1"/>
      <c r="AB818" s="1"/>
      <c r="AC818" s="1"/>
      <c r="AD818" s="1"/>
      <c r="AE818" s="1"/>
      <c r="AF818" s="1"/>
    </row>
    <row r="819" spans="3:32">
      <c r="C819" s="1"/>
      <c r="D819" s="1"/>
      <c r="E819" s="1"/>
      <c r="F819" s="1"/>
      <c r="G819" s="1"/>
      <c r="H819" s="1"/>
      <c r="O819" s="1"/>
      <c r="P819" s="1"/>
      <c r="Q819" s="1"/>
      <c r="R819" s="1"/>
      <c r="S819" s="1"/>
      <c r="T819" s="1"/>
      <c r="AA819" s="1"/>
      <c r="AB819" s="1"/>
      <c r="AC819" s="1"/>
      <c r="AD819" s="1"/>
      <c r="AE819" s="1"/>
      <c r="AF819" s="1"/>
    </row>
    <row r="820" spans="3:32">
      <c r="C820" s="1"/>
      <c r="D820" s="1"/>
      <c r="E820" s="1"/>
      <c r="F820" s="1"/>
      <c r="G820" s="1"/>
      <c r="H820" s="1"/>
      <c r="O820" s="1"/>
      <c r="P820" s="1"/>
      <c r="Q820" s="1"/>
      <c r="R820" s="1"/>
      <c r="S820" s="1"/>
      <c r="T820" s="1"/>
      <c r="AA820" s="1"/>
      <c r="AB820" s="1"/>
      <c r="AC820" s="1"/>
      <c r="AD820" s="1"/>
      <c r="AE820" s="1"/>
      <c r="AF820" s="1"/>
    </row>
    <row r="821" spans="3:32">
      <c r="C821" s="1"/>
      <c r="D821" s="1"/>
      <c r="E821" s="1"/>
      <c r="F821" s="1"/>
      <c r="G821" s="1"/>
      <c r="H821" s="1"/>
      <c r="O821" s="1"/>
      <c r="P821" s="1"/>
      <c r="Q821" s="1"/>
      <c r="R821" s="1"/>
      <c r="S821" s="1"/>
      <c r="T821" s="1"/>
      <c r="AA821" s="1"/>
      <c r="AB821" s="1"/>
      <c r="AC821" s="1"/>
      <c r="AD821" s="1"/>
      <c r="AE821" s="1"/>
      <c r="AF821" s="1"/>
    </row>
    <row r="822" spans="3:32">
      <c r="C822" s="1"/>
      <c r="D822" s="1"/>
      <c r="E822" s="1"/>
      <c r="F822" s="1"/>
      <c r="G822" s="1"/>
      <c r="H822" s="1"/>
      <c r="O822" s="1"/>
      <c r="P822" s="1"/>
      <c r="Q822" s="1"/>
      <c r="R822" s="1"/>
      <c r="S822" s="1"/>
      <c r="T822" s="1"/>
      <c r="AA822" s="1"/>
      <c r="AB822" s="1"/>
      <c r="AC822" s="1"/>
      <c r="AD822" s="1"/>
      <c r="AE822" s="1"/>
      <c r="AF822" s="1"/>
    </row>
    <row r="823" spans="3:32">
      <c r="C823" s="1"/>
      <c r="D823" s="1"/>
      <c r="E823" s="1"/>
      <c r="F823" s="1"/>
      <c r="G823" s="1"/>
      <c r="H823" s="1"/>
      <c r="O823" s="1"/>
      <c r="P823" s="1"/>
      <c r="Q823" s="1"/>
      <c r="R823" s="1"/>
      <c r="S823" s="1"/>
      <c r="T823" s="1"/>
      <c r="AA823" s="1"/>
      <c r="AB823" s="1"/>
      <c r="AC823" s="1"/>
      <c r="AD823" s="1"/>
      <c r="AE823" s="1"/>
      <c r="AF823" s="1"/>
    </row>
    <row r="824" spans="3:32">
      <c r="C824" s="1"/>
      <c r="D824" s="1"/>
      <c r="E824" s="1"/>
      <c r="F824" s="1"/>
      <c r="G824" s="1"/>
      <c r="H824" s="1"/>
      <c r="O824" s="1"/>
      <c r="P824" s="1"/>
      <c r="Q824" s="1"/>
      <c r="R824" s="1"/>
      <c r="S824" s="1"/>
      <c r="T824" s="1"/>
      <c r="AA824" s="1"/>
      <c r="AB824" s="1"/>
      <c r="AC824" s="1"/>
      <c r="AD824" s="1"/>
      <c r="AE824" s="1"/>
      <c r="AF824" s="1"/>
    </row>
    <row r="825" spans="3:32">
      <c r="C825" s="1"/>
      <c r="D825" s="1"/>
      <c r="E825" s="1"/>
      <c r="F825" s="1"/>
      <c r="G825" s="1"/>
      <c r="H825" s="1"/>
      <c r="O825" s="1"/>
      <c r="P825" s="1"/>
      <c r="Q825" s="1"/>
      <c r="R825" s="1"/>
      <c r="S825" s="1"/>
      <c r="T825" s="1"/>
      <c r="AA825" s="1"/>
      <c r="AB825" s="1"/>
      <c r="AC825" s="1"/>
      <c r="AD825" s="1"/>
      <c r="AE825" s="1"/>
      <c r="AF825" s="1"/>
    </row>
    <row r="826" spans="3:32">
      <c r="C826" s="1"/>
      <c r="D826" s="1"/>
      <c r="E826" s="1"/>
      <c r="F826" s="1"/>
      <c r="G826" s="1"/>
      <c r="H826" s="1"/>
      <c r="O826" s="1"/>
      <c r="P826" s="1"/>
      <c r="Q826" s="1"/>
      <c r="R826" s="1"/>
      <c r="S826" s="1"/>
      <c r="T826" s="1"/>
      <c r="AA826" s="1"/>
      <c r="AB826" s="1"/>
      <c r="AC826" s="1"/>
      <c r="AD826" s="1"/>
      <c r="AE826" s="1"/>
      <c r="AF826" s="1"/>
    </row>
    <row r="827" spans="3:32">
      <c r="C827" s="1"/>
      <c r="D827" s="1"/>
      <c r="E827" s="1"/>
      <c r="F827" s="1"/>
      <c r="G827" s="1"/>
      <c r="H827" s="1"/>
      <c r="O827" s="1"/>
      <c r="P827" s="1"/>
      <c r="Q827" s="1"/>
      <c r="R827" s="1"/>
      <c r="S827" s="1"/>
      <c r="T827" s="1"/>
      <c r="AA827" s="1"/>
      <c r="AB827" s="1"/>
      <c r="AC827" s="1"/>
      <c r="AD827" s="1"/>
      <c r="AE827" s="1"/>
      <c r="AF827" s="1"/>
    </row>
    <row r="828" spans="3:32">
      <c r="C828" s="1"/>
      <c r="D828" s="1"/>
      <c r="E828" s="1"/>
      <c r="F828" s="1"/>
      <c r="G828" s="1"/>
      <c r="H828" s="1"/>
      <c r="O828" s="1"/>
      <c r="P828" s="1"/>
      <c r="Q828" s="1"/>
      <c r="R828" s="1"/>
      <c r="S828" s="1"/>
      <c r="T828" s="1"/>
      <c r="AA828" s="1"/>
      <c r="AB828" s="1"/>
      <c r="AC828" s="1"/>
      <c r="AD828" s="1"/>
      <c r="AE828" s="1"/>
      <c r="AF828" s="1"/>
    </row>
    <row r="829" spans="3:32">
      <c r="C829" s="1"/>
      <c r="D829" s="1"/>
      <c r="E829" s="1"/>
      <c r="F829" s="1"/>
      <c r="G829" s="1"/>
      <c r="H829" s="1"/>
      <c r="O829" s="1"/>
      <c r="P829" s="1"/>
      <c r="Q829" s="1"/>
      <c r="R829" s="1"/>
      <c r="S829" s="1"/>
      <c r="T829" s="1"/>
      <c r="AA829" s="1"/>
      <c r="AB829" s="1"/>
      <c r="AC829" s="1"/>
      <c r="AD829" s="1"/>
      <c r="AE829" s="1"/>
      <c r="AF829" s="1"/>
    </row>
    <row r="830" spans="3:32">
      <c r="C830" s="1"/>
      <c r="D830" s="1"/>
      <c r="E830" s="1"/>
      <c r="F830" s="1"/>
      <c r="G830" s="1"/>
      <c r="H830" s="1"/>
      <c r="O830" s="1"/>
      <c r="P830" s="1"/>
      <c r="Q830" s="1"/>
      <c r="R830" s="1"/>
      <c r="S830" s="1"/>
      <c r="T830" s="1"/>
      <c r="AA830" s="1"/>
      <c r="AB830" s="1"/>
      <c r="AC830" s="1"/>
      <c r="AD830" s="1"/>
      <c r="AE830" s="1"/>
      <c r="AF830" s="1"/>
    </row>
    <row r="831" spans="3:32">
      <c r="C831" s="1"/>
      <c r="D831" s="1"/>
      <c r="E831" s="1"/>
      <c r="F831" s="1"/>
      <c r="G831" s="1"/>
      <c r="H831" s="1"/>
      <c r="O831" s="1"/>
      <c r="P831" s="1"/>
      <c r="Q831" s="1"/>
      <c r="R831" s="1"/>
      <c r="S831" s="1"/>
      <c r="T831" s="1"/>
      <c r="AA831" s="1"/>
      <c r="AB831" s="1"/>
      <c r="AC831" s="1"/>
      <c r="AD831" s="1"/>
      <c r="AE831" s="1"/>
      <c r="AF831" s="1"/>
    </row>
    <row r="832" spans="3:32">
      <c r="C832" s="1"/>
      <c r="D832" s="1"/>
      <c r="E832" s="1"/>
      <c r="F832" s="1"/>
      <c r="G832" s="1"/>
      <c r="H832" s="1"/>
      <c r="O832" s="1"/>
      <c r="P832" s="1"/>
      <c r="Q832" s="1"/>
      <c r="R832" s="1"/>
      <c r="S832" s="1"/>
      <c r="T832" s="1"/>
      <c r="AA832" s="1"/>
      <c r="AB832" s="1"/>
      <c r="AC832" s="1"/>
      <c r="AD832" s="1"/>
      <c r="AE832" s="1"/>
      <c r="AF832" s="1"/>
    </row>
    <row r="833" spans="3:32">
      <c r="C833" s="1"/>
      <c r="D833" s="1"/>
      <c r="E833" s="1"/>
      <c r="F833" s="1"/>
      <c r="G833" s="1"/>
      <c r="H833" s="1"/>
      <c r="O833" s="1"/>
      <c r="P833" s="1"/>
      <c r="Q833" s="1"/>
      <c r="R833" s="1"/>
      <c r="S833" s="1"/>
      <c r="T833" s="1"/>
      <c r="AA833" s="1"/>
      <c r="AB833" s="1"/>
      <c r="AC833" s="1"/>
      <c r="AD833" s="1"/>
      <c r="AE833" s="1"/>
      <c r="AF833" s="1"/>
    </row>
    <row r="834" spans="3:32">
      <c r="C834" s="1"/>
      <c r="D834" s="1"/>
      <c r="E834" s="1"/>
      <c r="F834" s="1"/>
      <c r="G834" s="1"/>
      <c r="H834" s="1"/>
      <c r="O834" s="1"/>
      <c r="P834" s="1"/>
      <c r="Q834" s="1"/>
      <c r="R834" s="1"/>
      <c r="S834" s="1"/>
      <c r="T834" s="1"/>
      <c r="AA834" s="1"/>
      <c r="AB834" s="1"/>
      <c r="AC834" s="1"/>
      <c r="AD834" s="1"/>
      <c r="AE834" s="1"/>
      <c r="AF834" s="1"/>
    </row>
    <row r="835" spans="3:32">
      <c r="C835" s="1"/>
      <c r="D835" s="1"/>
      <c r="E835" s="1"/>
      <c r="F835" s="1"/>
      <c r="G835" s="1"/>
      <c r="H835" s="1"/>
      <c r="O835" s="1"/>
      <c r="P835" s="1"/>
      <c r="Q835" s="1"/>
      <c r="R835" s="1"/>
      <c r="S835" s="1"/>
      <c r="T835" s="1"/>
      <c r="AA835" s="1"/>
      <c r="AB835" s="1"/>
      <c r="AC835" s="1"/>
      <c r="AD835" s="1"/>
      <c r="AE835" s="1"/>
      <c r="AF835" s="1"/>
    </row>
    <row r="836" spans="3:32">
      <c r="C836" s="1"/>
      <c r="D836" s="1"/>
      <c r="E836" s="1"/>
      <c r="F836" s="1"/>
      <c r="G836" s="1"/>
      <c r="H836" s="1"/>
      <c r="O836" s="1"/>
      <c r="P836" s="1"/>
      <c r="Q836" s="1"/>
      <c r="R836" s="1"/>
      <c r="S836" s="1"/>
      <c r="T836" s="1"/>
      <c r="AA836" s="1"/>
      <c r="AB836" s="1"/>
      <c r="AC836" s="1"/>
      <c r="AD836" s="1"/>
      <c r="AE836" s="1"/>
      <c r="AF836" s="1"/>
    </row>
    <row r="837" spans="3:32">
      <c r="C837" s="1"/>
      <c r="D837" s="1"/>
      <c r="E837" s="1"/>
      <c r="F837" s="1"/>
      <c r="G837" s="1"/>
      <c r="H837" s="1"/>
      <c r="O837" s="1"/>
      <c r="P837" s="1"/>
      <c r="Q837" s="1"/>
      <c r="R837" s="1"/>
      <c r="S837" s="1"/>
      <c r="T837" s="1"/>
      <c r="AA837" s="1"/>
      <c r="AB837" s="1"/>
      <c r="AC837" s="1"/>
      <c r="AD837" s="1"/>
      <c r="AE837" s="1"/>
      <c r="AF837" s="1"/>
    </row>
    <row r="838" spans="3:32">
      <c r="C838" s="1"/>
      <c r="D838" s="1"/>
      <c r="E838" s="1"/>
      <c r="F838" s="1"/>
      <c r="G838" s="1"/>
      <c r="H838" s="1"/>
      <c r="O838" s="1"/>
      <c r="P838" s="1"/>
      <c r="Q838" s="1"/>
      <c r="R838" s="1"/>
      <c r="S838" s="1"/>
      <c r="T838" s="1"/>
      <c r="AA838" s="1"/>
      <c r="AB838" s="1"/>
      <c r="AC838" s="1"/>
      <c r="AD838" s="1"/>
      <c r="AE838" s="1"/>
      <c r="AF838" s="1"/>
    </row>
    <row r="839" spans="3:32">
      <c r="C839" s="1"/>
      <c r="D839" s="1"/>
      <c r="E839" s="1"/>
      <c r="F839" s="1"/>
      <c r="G839" s="1"/>
      <c r="H839" s="1"/>
      <c r="O839" s="1"/>
      <c r="P839" s="1"/>
      <c r="Q839" s="1"/>
      <c r="R839" s="1"/>
      <c r="S839" s="1"/>
      <c r="T839" s="1"/>
      <c r="AA839" s="1"/>
      <c r="AB839" s="1"/>
      <c r="AC839" s="1"/>
      <c r="AD839" s="1"/>
      <c r="AE839" s="1"/>
      <c r="AF839" s="1"/>
    </row>
    <row r="840" spans="3:32">
      <c r="C840" s="1"/>
      <c r="D840" s="1"/>
      <c r="E840" s="1"/>
      <c r="F840" s="1"/>
      <c r="G840" s="1"/>
      <c r="H840" s="1"/>
      <c r="O840" s="1"/>
      <c r="P840" s="1"/>
      <c r="Q840" s="1"/>
      <c r="R840" s="1"/>
      <c r="S840" s="1"/>
      <c r="T840" s="1"/>
      <c r="AA840" s="1"/>
      <c r="AB840" s="1"/>
      <c r="AC840" s="1"/>
      <c r="AD840" s="1"/>
      <c r="AE840" s="1"/>
      <c r="AF840" s="1"/>
    </row>
    <row r="841" spans="3:32">
      <c r="C841" s="1"/>
      <c r="D841" s="1"/>
      <c r="E841" s="1"/>
      <c r="F841" s="1"/>
      <c r="G841" s="1"/>
      <c r="H841" s="1"/>
      <c r="O841" s="1"/>
      <c r="P841" s="1"/>
      <c r="Q841" s="1"/>
      <c r="R841" s="1"/>
      <c r="S841" s="1"/>
      <c r="T841" s="1"/>
      <c r="AA841" s="1"/>
      <c r="AB841" s="1"/>
      <c r="AC841" s="1"/>
      <c r="AD841" s="1"/>
      <c r="AE841" s="1"/>
      <c r="AF841" s="1"/>
    </row>
    <row r="842" spans="3:32">
      <c r="C842" s="1"/>
      <c r="D842" s="1"/>
      <c r="E842" s="1"/>
      <c r="F842" s="1"/>
      <c r="G842" s="1"/>
      <c r="H842" s="1"/>
      <c r="O842" s="1"/>
      <c r="P842" s="1"/>
      <c r="Q842" s="1"/>
      <c r="R842" s="1"/>
      <c r="S842" s="1"/>
      <c r="T842" s="1"/>
      <c r="AA842" s="1"/>
      <c r="AB842" s="1"/>
      <c r="AC842" s="1"/>
      <c r="AD842" s="1"/>
      <c r="AE842" s="1"/>
      <c r="AF842" s="1"/>
    </row>
    <row r="843" spans="3:32">
      <c r="C843" s="1"/>
      <c r="D843" s="1"/>
      <c r="E843" s="1"/>
      <c r="F843" s="1"/>
      <c r="G843" s="1"/>
      <c r="H843" s="1"/>
      <c r="O843" s="1"/>
      <c r="P843" s="1"/>
      <c r="Q843" s="1"/>
      <c r="R843" s="1"/>
      <c r="S843" s="1"/>
      <c r="T843" s="1"/>
      <c r="AA843" s="1"/>
      <c r="AB843" s="1"/>
      <c r="AC843" s="1"/>
      <c r="AD843" s="1"/>
      <c r="AE843" s="1"/>
      <c r="AF843" s="1"/>
    </row>
    <row r="844" spans="3:32">
      <c r="C844" s="1"/>
      <c r="D844" s="1"/>
      <c r="E844" s="1"/>
      <c r="F844" s="1"/>
      <c r="G844" s="1"/>
      <c r="H844" s="1"/>
      <c r="O844" s="1"/>
      <c r="P844" s="1"/>
      <c r="Q844" s="1"/>
      <c r="R844" s="1"/>
      <c r="S844" s="1"/>
      <c r="T844" s="1"/>
      <c r="AA844" s="1"/>
      <c r="AB844" s="1"/>
      <c r="AC844" s="1"/>
      <c r="AD844" s="1"/>
      <c r="AE844" s="1"/>
      <c r="AF844" s="1"/>
    </row>
    <row r="845" spans="3:32">
      <c r="C845" s="1"/>
      <c r="D845" s="1"/>
      <c r="E845" s="1"/>
      <c r="F845" s="1"/>
      <c r="G845" s="1"/>
      <c r="H845" s="1"/>
      <c r="O845" s="1"/>
      <c r="P845" s="1"/>
      <c r="Q845" s="1"/>
      <c r="R845" s="1"/>
      <c r="S845" s="1"/>
      <c r="T845" s="1"/>
      <c r="AA845" s="1"/>
      <c r="AB845" s="1"/>
      <c r="AC845" s="1"/>
      <c r="AD845" s="1"/>
      <c r="AE845" s="1"/>
      <c r="AF845" s="1"/>
    </row>
    <row r="846" spans="3:32">
      <c r="C846" s="1"/>
      <c r="D846" s="1"/>
      <c r="E846" s="1"/>
      <c r="F846" s="1"/>
      <c r="G846" s="1"/>
      <c r="H846" s="1"/>
      <c r="O846" s="1"/>
      <c r="P846" s="1"/>
      <c r="Q846" s="1"/>
      <c r="R846" s="1"/>
      <c r="S846" s="1"/>
      <c r="T846" s="1"/>
      <c r="AA846" s="1"/>
      <c r="AB846" s="1"/>
      <c r="AC846" s="1"/>
      <c r="AD846" s="1"/>
      <c r="AE846" s="1"/>
      <c r="AF846" s="1"/>
    </row>
    <row r="847" spans="3:32">
      <c r="C847" s="1"/>
      <c r="D847" s="1"/>
      <c r="E847" s="1"/>
      <c r="F847" s="1"/>
      <c r="G847" s="1"/>
      <c r="H847" s="1"/>
      <c r="O847" s="1"/>
      <c r="P847" s="1"/>
      <c r="Q847" s="1"/>
      <c r="R847" s="1"/>
      <c r="S847" s="1"/>
      <c r="T847" s="1"/>
      <c r="AA847" s="1"/>
      <c r="AB847" s="1"/>
      <c r="AC847" s="1"/>
      <c r="AD847" s="1"/>
      <c r="AE847" s="1"/>
      <c r="AF847" s="1"/>
    </row>
    <row r="848" spans="3:32">
      <c r="C848" s="1"/>
      <c r="D848" s="1"/>
      <c r="E848" s="1"/>
      <c r="F848" s="1"/>
      <c r="G848" s="1"/>
      <c r="H848" s="1"/>
      <c r="O848" s="1"/>
      <c r="P848" s="1"/>
      <c r="Q848" s="1"/>
      <c r="R848" s="1"/>
      <c r="S848" s="1"/>
      <c r="T848" s="1"/>
      <c r="AA848" s="1"/>
      <c r="AB848" s="1"/>
      <c r="AC848" s="1"/>
      <c r="AD848" s="1"/>
      <c r="AE848" s="1"/>
      <c r="AF848" s="1"/>
    </row>
    <row r="849" spans="3:32">
      <c r="C849" s="1"/>
      <c r="D849" s="1"/>
      <c r="E849" s="1"/>
      <c r="F849" s="1"/>
      <c r="G849" s="1"/>
      <c r="H849" s="1"/>
      <c r="O849" s="1"/>
      <c r="P849" s="1"/>
      <c r="Q849" s="1"/>
      <c r="R849" s="1"/>
      <c r="S849" s="1"/>
      <c r="T849" s="1"/>
      <c r="AA849" s="1"/>
      <c r="AB849" s="1"/>
      <c r="AC849" s="1"/>
      <c r="AD849" s="1"/>
      <c r="AE849" s="1"/>
      <c r="AF849" s="1"/>
    </row>
    <row r="850" spans="3:32">
      <c r="C850" s="1"/>
      <c r="D850" s="1"/>
      <c r="E850" s="1"/>
      <c r="F850" s="1"/>
      <c r="G850" s="1"/>
      <c r="H850" s="1"/>
      <c r="O850" s="1"/>
      <c r="P850" s="1"/>
      <c r="Q850" s="1"/>
      <c r="R850" s="1"/>
      <c r="S850" s="1"/>
      <c r="T850" s="1"/>
      <c r="AA850" s="1"/>
      <c r="AB850" s="1"/>
      <c r="AC850" s="1"/>
      <c r="AD850" s="1"/>
      <c r="AE850" s="1"/>
      <c r="AF850" s="1"/>
    </row>
    <row r="851" spans="3:32">
      <c r="C851" s="1"/>
      <c r="D851" s="1"/>
      <c r="E851" s="1"/>
      <c r="F851" s="1"/>
      <c r="G851" s="1"/>
      <c r="H851" s="1"/>
      <c r="O851" s="1"/>
      <c r="P851" s="1"/>
      <c r="Q851" s="1"/>
      <c r="R851" s="1"/>
      <c r="S851" s="1"/>
      <c r="T851" s="1"/>
      <c r="AA851" s="1"/>
      <c r="AB851" s="1"/>
      <c r="AC851" s="1"/>
      <c r="AD851" s="1"/>
      <c r="AE851" s="1"/>
      <c r="AF851" s="1"/>
    </row>
    <row r="852" spans="3:32">
      <c r="C852" s="1"/>
      <c r="D852" s="1"/>
      <c r="E852" s="1"/>
      <c r="F852" s="1"/>
      <c r="G852" s="1"/>
      <c r="H852" s="1"/>
      <c r="O852" s="1"/>
      <c r="P852" s="1"/>
      <c r="Q852" s="1"/>
      <c r="R852" s="1"/>
      <c r="S852" s="1"/>
      <c r="T852" s="1"/>
      <c r="AA852" s="1"/>
      <c r="AB852" s="1"/>
      <c r="AC852" s="1"/>
      <c r="AD852" s="1"/>
      <c r="AE852" s="1"/>
      <c r="AF852" s="1"/>
    </row>
    <row r="853" spans="3:32">
      <c r="C853" s="1"/>
      <c r="D853" s="1"/>
      <c r="E853" s="1"/>
      <c r="F853" s="1"/>
      <c r="G853" s="1"/>
      <c r="H853" s="1"/>
      <c r="O853" s="1"/>
      <c r="P853" s="1"/>
      <c r="Q853" s="1"/>
      <c r="R853" s="1"/>
      <c r="S853" s="1"/>
      <c r="T853" s="1"/>
      <c r="AA853" s="1"/>
      <c r="AB853" s="1"/>
      <c r="AC853" s="1"/>
      <c r="AD853" s="1"/>
      <c r="AE853" s="1"/>
      <c r="AF853" s="1"/>
    </row>
    <row r="854" spans="3:32">
      <c r="C854" s="1"/>
      <c r="D854" s="1"/>
      <c r="E854" s="1"/>
      <c r="F854" s="1"/>
      <c r="G854" s="1"/>
      <c r="H854" s="1"/>
      <c r="O854" s="1"/>
      <c r="P854" s="1"/>
      <c r="Q854" s="1"/>
      <c r="R854" s="1"/>
      <c r="S854" s="1"/>
      <c r="T854" s="1"/>
      <c r="AA854" s="1"/>
      <c r="AB854" s="1"/>
      <c r="AC854" s="1"/>
      <c r="AD854" s="1"/>
      <c r="AE854" s="1"/>
      <c r="AF854" s="1"/>
    </row>
    <row r="855" spans="3:32">
      <c r="C855" s="1"/>
      <c r="D855" s="1"/>
      <c r="E855" s="1"/>
      <c r="F855" s="1"/>
      <c r="G855" s="1"/>
      <c r="H855" s="1"/>
      <c r="O855" s="1"/>
      <c r="P855" s="1"/>
      <c r="Q855" s="1"/>
      <c r="R855" s="1"/>
      <c r="S855" s="1"/>
      <c r="T855" s="1"/>
      <c r="AA855" s="1"/>
      <c r="AB855" s="1"/>
      <c r="AC855" s="1"/>
      <c r="AD855" s="1"/>
      <c r="AE855" s="1"/>
      <c r="AF855" s="1"/>
    </row>
    <row r="856" spans="3:32">
      <c r="C856" s="1"/>
      <c r="D856" s="1"/>
      <c r="E856" s="1"/>
      <c r="F856" s="1"/>
      <c r="G856" s="1"/>
      <c r="H856" s="1"/>
      <c r="O856" s="1"/>
      <c r="P856" s="1"/>
      <c r="Q856" s="1"/>
      <c r="R856" s="1"/>
      <c r="S856" s="1"/>
      <c r="T856" s="1"/>
      <c r="AA856" s="1"/>
      <c r="AB856" s="1"/>
      <c r="AC856" s="1"/>
      <c r="AD856" s="1"/>
      <c r="AE856" s="1"/>
      <c r="AF856" s="1"/>
    </row>
    <row r="857" spans="3:32">
      <c r="C857" s="1"/>
      <c r="D857" s="1"/>
      <c r="E857" s="1"/>
      <c r="F857" s="1"/>
      <c r="G857" s="1"/>
      <c r="H857" s="1"/>
      <c r="O857" s="1"/>
      <c r="P857" s="1"/>
      <c r="Q857" s="1"/>
      <c r="R857" s="1"/>
      <c r="S857" s="1"/>
      <c r="T857" s="1"/>
      <c r="AA857" s="1"/>
      <c r="AB857" s="1"/>
      <c r="AC857" s="1"/>
      <c r="AD857" s="1"/>
      <c r="AE857" s="1"/>
      <c r="AF857" s="1"/>
    </row>
    <row r="858" spans="3:32">
      <c r="C858" s="1"/>
      <c r="D858" s="1"/>
      <c r="E858" s="1"/>
      <c r="F858" s="1"/>
      <c r="G858" s="1"/>
      <c r="H858" s="1"/>
      <c r="O858" s="1"/>
      <c r="P858" s="1"/>
      <c r="Q858" s="1"/>
      <c r="R858" s="1"/>
      <c r="S858" s="1"/>
      <c r="T858" s="1"/>
      <c r="AA858" s="1"/>
      <c r="AB858" s="1"/>
      <c r="AC858" s="1"/>
      <c r="AD858" s="1"/>
      <c r="AE858" s="1"/>
      <c r="AF858" s="1"/>
    </row>
    <row r="859" spans="3:32">
      <c r="C859" s="1"/>
      <c r="D859" s="1"/>
      <c r="E859" s="1"/>
      <c r="F859" s="1"/>
      <c r="G859" s="1"/>
      <c r="H859" s="1"/>
      <c r="O859" s="1"/>
      <c r="P859" s="1"/>
      <c r="Q859" s="1"/>
      <c r="R859" s="1"/>
      <c r="S859" s="1"/>
      <c r="T859" s="1"/>
      <c r="AA859" s="1"/>
      <c r="AB859" s="1"/>
      <c r="AC859" s="1"/>
      <c r="AD859" s="1"/>
      <c r="AE859" s="1"/>
      <c r="AF859" s="1"/>
    </row>
    <row r="860" spans="3:32">
      <c r="C860" s="1"/>
      <c r="D860" s="1"/>
      <c r="E860" s="1"/>
      <c r="F860" s="1"/>
      <c r="G860" s="1"/>
      <c r="H860" s="1"/>
      <c r="O860" s="1"/>
      <c r="P860" s="1"/>
      <c r="Q860" s="1"/>
      <c r="R860" s="1"/>
      <c r="S860" s="1"/>
      <c r="T860" s="1"/>
      <c r="AA860" s="1"/>
      <c r="AB860" s="1"/>
      <c r="AC860" s="1"/>
      <c r="AD860" s="1"/>
      <c r="AE860" s="1"/>
      <c r="AF860" s="1"/>
    </row>
    <row r="861" spans="3:32">
      <c r="C861" s="1"/>
      <c r="D861" s="1"/>
      <c r="E861" s="1"/>
      <c r="F861" s="1"/>
      <c r="G861" s="1"/>
      <c r="H861" s="1"/>
      <c r="O861" s="1"/>
      <c r="P861" s="1"/>
      <c r="Q861" s="1"/>
      <c r="R861" s="1"/>
      <c r="S861" s="1"/>
      <c r="T861" s="1"/>
      <c r="AA861" s="1"/>
      <c r="AB861" s="1"/>
      <c r="AC861" s="1"/>
      <c r="AD861" s="1"/>
      <c r="AE861" s="1"/>
      <c r="AF861" s="1"/>
    </row>
    <row r="862" spans="3:32">
      <c r="C862" s="1"/>
      <c r="D862" s="1"/>
      <c r="E862" s="1"/>
      <c r="F862" s="1"/>
      <c r="G862" s="1"/>
      <c r="H862" s="1"/>
      <c r="O862" s="1"/>
      <c r="P862" s="1"/>
      <c r="Q862" s="1"/>
      <c r="R862" s="1"/>
      <c r="S862" s="1"/>
      <c r="T862" s="1"/>
      <c r="AA862" s="1"/>
      <c r="AB862" s="1"/>
      <c r="AC862" s="1"/>
      <c r="AD862" s="1"/>
      <c r="AE862" s="1"/>
      <c r="AF862" s="1"/>
    </row>
    <row r="863" spans="3:32">
      <c r="C863" s="1"/>
      <c r="D863" s="1"/>
      <c r="E863" s="1"/>
      <c r="F863" s="1"/>
      <c r="G863" s="1"/>
      <c r="H863" s="1"/>
      <c r="O863" s="1"/>
      <c r="P863" s="1"/>
      <c r="Q863" s="1"/>
      <c r="R863" s="1"/>
      <c r="S863" s="1"/>
      <c r="T863" s="1"/>
      <c r="AA863" s="1"/>
      <c r="AB863" s="1"/>
      <c r="AC863" s="1"/>
      <c r="AD863" s="1"/>
      <c r="AE863" s="1"/>
      <c r="AF863" s="1"/>
    </row>
    <row r="864" spans="3:32">
      <c r="C864" s="1"/>
      <c r="D864" s="1"/>
      <c r="E864" s="1"/>
      <c r="F864" s="1"/>
      <c r="G864" s="1"/>
      <c r="H864" s="1"/>
      <c r="O864" s="1"/>
      <c r="P864" s="1"/>
      <c r="Q864" s="1"/>
      <c r="R864" s="1"/>
      <c r="S864" s="1"/>
      <c r="T864" s="1"/>
      <c r="AA864" s="1"/>
      <c r="AB864" s="1"/>
      <c r="AC864" s="1"/>
      <c r="AD864" s="1"/>
      <c r="AE864" s="1"/>
      <c r="AF864" s="1"/>
    </row>
    <row r="865" spans="3:32">
      <c r="C865" s="1"/>
      <c r="D865" s="1"/>
      <c r="E865" s="1"/>
      <c r="F865" s="1"/>
      <c r="G865" s="1"/>
      <c r="H865" s="1"/>
      <c r="O865" s="1"/>
      <c r="P865" s="1"/>
      <c r="Q865" s="1"/>
      <c r="R865" s="1"/>
      <c r="S865" s="1"/>
      <c r="T865" s="1"/>
      <c r="AA865" s="1"/>
      <c r="AB865" s="1"/>
      <c r="AC865" s="1"/>
      <c r="AD865" s="1"/>
      <c r="AE865" s="1"/>
      <c r="AF865" s="1"/>
    </row>
    <row r="866" spans="3:32">
      <c r="C866" s="1"/>
      <c r="D866" s="1"/>
      <c r="E866" s="1"/>
      <c r="F866" s="1"/>
      <c r="G866" s="1"/>
      <c r="H866" s="1"/>
      <c r="O866" s="1"/>
      <c r="P866" s="1"/>
      <c r="Q866" s="1"/>
      <c r="R866" s="1"/>
      <c r="S866" s="1"/>
      <c r="T866" s="1"/>
      <c r="AA866" s="1"/>
      <c r="AB866" s="1"/>
      <c r="AC866" s="1"/>
      <c r="AD866" s="1"/>
      <c r="AE866" s="1"/>
      <c r="AF866" s="1"/>
    </row>
    <row r="867" spans="3:32">
      <c r="C867" s="1"/>
      <c r="D867" s="1"/>
      <c r="E867" s="1"/>
      <c r="F867" s="1"/>
      <c r="G867" s="1"/>
      <c r="H867" s="1"/>
      <c r="O867" s="1"/>
      <c r="P867" s="1"/>
      <c r="Q867" s="1"/>
      <c r="R867" s="1"/>
      <c r="S867" s="1"/>
      <c r="T867" s="1"/>
      <c r="AA867" s="1"/>
      <c r="AB867" s="1"/>
      <c r="AC867" s="1"/>
      <c r="AD867" s="1"/>
      <c r="AE867" s="1"/>
      <c r="AF867" s="1"/>
    </row>
    <row r="868" spans="3:32">
      <c r="C868" s="1"/>
      <c r="D868" s="1"/>
      <c r="E868" s="1"/>
      <c r="F868" s="1"/>
      <c r="G868" s="1"/>
      <c r="H868" s="1"/>
      <c r="O868" s="1"/>
      <c r="P868" s="1"/>
      <c r="Q868" s="1"/>
      <c r="R868" s="1"/>
      <c r="S868" s="1"/>
      <c r="T868" s="1"/>
      <c r="AA868" s="1"/>
      <c r="AB868" s="1"/>
      <c r="AC868" s="1"/>
      <c r="AD868" s="1"/>
      <c r="AE868" s="1"/>
      <c r="AF868" s="1"/>
    </row>
    <row r="869" spans="3:32">
      <c r="C869" s="1"/>
      <c r="D869" s="1"/>
      <c r="E869" s="1"/>
      <c r="F869" s="1"/>
      <c r="G869" s="1"/>
      <c r="H869" s="1"/>
      <c r="O869" s="1"/>
      <c r="P869" s="1"/>
      <c r="Q869" s="1"/>
      <c r="R869" s="1"/>
      <c r="S869" s="1"/>
      <c r="T869" s="1"/>
      <c r="AA869" s="1"/>
      <c r="AB869" s="1"/>
      <c r="AC869" s="1"/>
      <c r="AD869" s="1"/>
      <c r="AE869" s="1"/>
      <c r="AF869" s="1"/>
    </row>
    <row r="870" spans="3:32">
      <c r="C870" s="1"/>
      <c r="D870" s="1"/>
      <c r="E870" s="1"/>
      <c r="F870" s="1"/>
      <c r="G870" s="1"/>
      <c r="H870" s="1"/>
      <c r="O870" s="1"/>
      <c r="P870" s="1"/>
      <c r="Q870" s="1"/>
      <c r="R870" s="1"/>
      <c r="S870" s="1"/>
      <c r="T870" s="1"/>
      <c r="AA870" s="1"/>
      <c r="AB870" s="1"/>
      <c r="AC870" s="1"/>
      <c r="AD870" s="1"/>
      <c r="AE870" s="1"/>
      <c r="AF870" s="1"/>
    </row>
    <row r="871" spans="3:32">
      <c r="C871" s="1"/>
      <c r="D871" s="1"/>
      <c r="E871" s="1"/>
      <c r="F871" s="1"/>
      <c r="G871" s="1"/>
      <c r="H871" s="1"/>
      <c r="O871" s="1"/>
      <c r="P871" s="1"/>
      <c r="Q871" s="1"/>
      <c r="R871" s="1"/>
      <c r="S871" s="1"/>
      <c r="T871" s="1"/>
      <c r="AA871" s="1"/>
      <c r="AB871" s="1"/>
      <c r="AC871" s="1"/>
      <c r="AD871" s="1"/>
      <c r="AE871" s="1"/>
      <c r="AF871" s="1"/>
    </row>
    <row r="872" spans="3:32">
      <c r="C872" s="1"/>
      <c r="D872" s="1"/>
      <c r="E872" s="1"/>
      <c r="F872" s="1"/>
      <c r="G872" s="1"/>
      <c r="H872" s="1"/>
      <c r="O872" s="1"/>
      <c r="P872" s="1"/>
      <c r="Q872" s="1"/>
      <c r="R872" s="1"/>
      <c r="S872" s="1"/>
      <c r="T872" s="1"/>
      <c r="AA872" s="1"/>
      <c r="AB872" s="1"/>
      <c r="AC872" s="1"/>
      <c r="AD872" s="1"/>
      <c r="AE872" s="1"/>
      <c r="AF872" s="1"/>
    </row>
    <row r="873" spans="3:32">
      <c r="C873" s="1"/>
      <c r="D873" s="1"/>
      <c r="E873" s="1"/>
      <c r="F873" s="1"/>
      <c r="G873" s="1"/>
      <c r="H873" s="1"/>
      <c r="O873" s="1"/>
      <c r="P873" s="1"/>
      <c r="Q873" s="1"/>
      <c r="R873" s="1"/>
      <c r="S873" s="1"/>
      <c r="T873" s="1"/>
      <c r="AA873" s="1"/>
      <c r="AB873" s="1"/>
      <c r="AC873" s="1"/>
      <c r="AD873" s="1"/>
      <c r="AE873" s="1"/>
      <c r="AF873" s="1"/>
    </row>
    <row r="874" spans="3:32">
      <c r="C874" s="1"/>
      <c r="D874" s="1"/>
      <c r="E874" s="1"/>
      <c r="F874" s="1"/>
      <c r="G874" s="1"/>
      <c r="H874" s="1"/>
      <c r="O874" s="1"/>
      <c r="P874" s="1"/>
      <c r="Q874" s="1"/>
      <c r="R874" s="1"/>
      <c r="S874" s="1"/>
      <c r="T874" s="1"/>
      <c r="AA874" s="1"/>
      <c r="AB874" s="1"/>
      <c r="AC874" s="1"/>
      <c r="AD874" s="1"/>
      <c r="AE874" s="1"/>
      <c r="AF874" s="1"/>
    </row>
    <row r="875" spans="3:32">
      <c r="C875" s="1"/>
      <c r="D875" s="1"/>
      <c r="E875" s="1"/>
      <c r="F875" s="1"/>
      <c r="G875" s="1"/>
      <c r="H875" s="1"/>
      <c r="O875" s="1"/>
      <c r="P875" s="1"/>
      <c r="Q875" s="1"/>
      <c r="R875" s="1"/>
      <c r="S875" s="1"/>
      <c r="T875" s="1"/>
      <c r="AA875" s="1"/>
      <c r="AB875" s="1"/>
      <c r="AC875" s="1"/>
      <c r="AD875" s="1"/>
      <c r="AE875" s="1"/>
      <c r="AF875" s="1"/>
    </row>
    <row r="876" spans="3:32">
      <c r="C876" s="1"/>
      <c r="D876" s="1"/>
      <c r="E876" s="1"/>
      <c r="F876" s="1"/>
      <c r="G876" s="1"/>
      <c r="H876" s="1"/>
      <c r="O876" s="1"/>
      <c r="P876" s="1"/>
      <c r="Q876" s="1"/>
      <c r="R876" s="1"/>
      <c r="S876" s="1"/>
      <c r="T876" s="1"/>
      <c r="AA876" s="1"/>
      <c r="AB876" s="1"/>
      <c r="AC876" s="1"/>
      <c r="AD876" s="1"/>
      <c r="AE876" s="1"/>
      <c r="AF876" s="1"/>
    </row>
    <row r="877" spans="3:32">
      <c r="C877" s="1"/>
      <c r="D877" s="1"/>
      <c r="E877" s="1"/>
      <c r="F877" s="1"/>
      <c r="G877" s="1"/>
      <c r="H877" s="1"/>
      <c r="O877" s="1"/>
      <c r="P877" s="1"/>
      <c r="Q877" s="1"/>
      <c r="R877" s="1"/>
      <c r="S877" s="1"/>
      <c r="T877" s="1"/>
      <c r="AA877" s="1"/>
      <c r="AB877" s="1"/>
      <c r="AC877" s="1"/>
      <c r="AD877" s="1"/>
      <c r="AE877" s="1"/>
      <c r="AF877" s="1"/>
    </row>
    <row r="878" spans="3:32">
      <c r="C878" s="1"/>
      <c r="D878" s="1"/>
      <c r="E878" s="1"/>
      <c r="F878" s="1"/>
      <c r="G878" s="1"/>
      <c r="H878" s="1"/>
      <c r="O878" s="1"/>
      <c r="P878" s="1"/>
      <c r="Q878" s="1"/>
      <c r="R878" s="1"/>
      <c r="S878" s="1"/>
      <c r="T878" s="1"/>
      <c r="AA878" s="1"/>
      <c r="AB878" s="1"/>
      <c r="AC878" s="1"/>
      <c r="AD878" s="1"/>
      <c r="AE878" s="1"/>
      <c r="AF878" s="1"/>
    </row>
    <row r="879" spans="3:32">
      <c r="C879" s="1"/>
      <c r="D879" s="1"/>
      <c r="E879" s="1"/>
      <c r="F879" s="1"/>
      <c r="G879" s="1"/>
      <c r="H879" s="1"/>
      <c r="O879" s="1"/>
      <c r="P879" s="1"/>
      <c r="Q879" s="1"/>
      <c r="R879" s="1"/>
      <c r="S879" s="1"/>
      <c r="T879" s="1"/>
      <c r="AA879" s="1"/>
      <c r="AB879" s="1"/>
      <c r="AC879" s="1"/>
      <c r="AD879" s="1"/>
      <c r="AE879" s="1"/>
      <c r="AF879" s="1"/>
    </row>
    <row r="880" spans="3:32">
      <c r="C880" s="1"/>
      <c r="D880" s="1"/>
      <c r="E880" s="1"/>
      <c r="F880" s="1"/>
      <c r="G880" s="1"/>
      <c r="H880" s="1"/>
      <c r="O880" s="1"/>
      <c r="P880" s="1"/>
      <c r="Q880" s="1"/>
      <c r="R880" s="1"/>
      <c r="S880" s="1"/>
      <c r="T880" s="1"/>
      <c r="AA880" s="1"/>
      <c r="AB880" s="1"/>
      <c r="AC880" s="1"/>
      <c r="AD880" s="1"/>
      <c r="AE880" s="1"/>
      <c r="AF880" s="1"/>
    </row>
    <row r="881" spans="3:32">
      <c r="C881" s="1"/>
      <c r="D881" s="1"/>
      <c r="E881" s="1"/>
      <c r="F881" s="1"/>
      <c r="G881" s="1"/>
      <c r="H881" s="1"/>
      <c r="O881" s="1"/>
      <c r="P881" s="1"/>
      <c r="Q881" s="1"/>
      <c r="R881" s="1"/>
      <c r="S881" s="1"/>
      <c r="T881" s="1"/>
      <c r="AA881" s="1"/>
      <c r="AB881" s="1"/>
      <c r="AC881" s="1"/>
      <c r="AD881" s="1"/>
      <c r="AE881" s="1"/>
      <c r="AF881" s="1"/>
    </row>
    <row r="882" spans="3:32">
      <c r="C882" s="1"/>
      <c r="D882" s="1"/>
      <c r="E882" s="1"/>
      <c r="F882" s="1"/>
      <c r="G882" s="1"/>
      <c r="H882" s="1"/>
      <c r="O882" s="1"/>
      <c r="P882" s="1"/>
      <c r="Q882" s="1"/>
      <c r="R882" s="1"/>
      <c r="S882" s="1"/>
      <c r="T882" s="1"/>
      <c r="AA882" s="1"/>
      <c r="AB882" s="1"/>
      <c r="AC882" s="1"/>
      <c r="AD882" s="1"/>
      <c r="AE882" s="1"/>
      <c r="AF882" s="1"/>
    </row>
    <row r="883" spans="3:32">
      <c r="C883" s="1"/>
      <c r="D883" s="1"/>
      <c r="E883" s="1"/>
      <c r="F883" s="1"/>
      <c r="G883" s="1"/>
      <c r="H883" s="1"/>
      <c r="O883" s="1"/>
      <c r="P883" s="1"/>
      <c r="Q883" s="1"/>
      <c r="R883" s="1"/>
      <c r="S883" s="1"/>
      <c r="T883" s="1"/>
      <c r="AA883" s="1"/>
      <c r="AB883" s="1"/>
      <c r="AC883" s="1"/>
      <c r="AD883" s="1"/>
      <c r="AE883" s="1"/>
      <c r="AF883" s="1"/>
    </row>
    <row r="884" spans="3:32">
      <c r="C884" s="1"/>
      <c r="D884" s="1"/>
      <c r="E884" s="1"/>
      <c r="F884" s="1"/>
      <c r="G884" s="1"/>
      <c r="H884" s="1"/>
      <c r="O884" s="1"/>
      <c r="P884" s="1"/>
      <c r="Q884" s="1"/>
      <c r="R884" s="1"/>
      <c r="S884" s="1"/>
      <c r="T884" s="1"/>
      <c r="AA884" s="1"/>
      <c r="AB884" s="1"/>
      <c r="AC884" s="1"/>
      <c r="AD884" s="1"/>
      <c r="AE884" s="1"/>
      <c r="AF884" s="1"/>
    </row>
    <row r="885" spans="3:32">
      <c r="C885" s="1"/>
      <c r="D885" s="1"/>
      <c r="E885" s="1"/>
      <c r="F885" s="1"/>
      <c r="G885" s="1"/>
      <c r="H885" s="1"/>
      <c r="O885" s="1"/>
      <c r="P885" s="1"/>
      <c r="Q885" s="1"/>
      <c r="R885" s="1"/>
      <c r="S885" s="1"/>
      <c r="T885" s="1"/>
      <c r="AA885" s="1"/>
      <c r="AB885" s="1"/>
      <c r="AC885" s="1"/>
      <c r="AD885" s="1"/>
      <c r="AE885" s="1"/>
      <c r="AF885" s="1"/>
    </row>
    <row r="886" spans="3:32">
      <c r="C886" s="1"/>
      <c r="D886" s="1"/>
      <c r="E886" s="1"/>
      <c r="F886" s="1"/>
      <c r="G886" s="1"/>
      <c r="H886" s="1"/>
      <c r="O886" s="1"/>
      <c r="P886" s="1"/>
      <c r="Q886" s="1"/>
      <c r="R886" s="1"/>
      <c r="S886" s="1"/>
      <c r="T886" s="1"/>
      <c r="AA886" s="1"/>
      <c r="AB886" s="1"/>
      <c r="AC886" s="1"/>
      <c r="AD886" s="1"/>
      <c r="AE886" s="1"/>
      <c r="AF886" s="1"/>
    </row>
    <row r="887" spans="3:32">
      <c r="C887" s="1"/>
      <c r="D887" s="1"/>
      <c r="E887" s="1"/>
      <c r="F887" s="1"/>
      <c r="G887" s="1"/>
      <c r="H887" s="1"/>
      <c r="O887" s="1"/>
      <c r="P887" s="1"/>
      <c r="Q887" s="1"/>
      <c r="R887" s="1"/>
      <c r="S887" s="1"/>
      <c r="T887" s="1"/>
      <c r="AA887" s="1"/>
      <c r="AB887" s="1"/>
      <c r="AC887" s="1"/>
      <c r="AD887" s="1"/>
      <c r="AE887" s="1"/>
      <c r="AF887" s="1"/>
    </row>
    <row r="888" spans="3:32">
      <c r="C888" s="1"/>
      <c r="D888" s="1"/>
      <c r="E888" s="1"/>
      <c r="F888" s="1"/>
      <c r="G888" s="1"/>
      <c r="H888" s="1"/>
      <c r="O888" s="1"/>
      <c r="P888" s="1"/>
      <c r="Q888" s="1"/>
      <c r="R888" s="1"/>
      <c r="S888" s="1"/>
      <c r="T888" s="1"/>
      <c r="AA888" s="1"/>
      <c r="AB888" s="1"/>
      <c r="AC888" s="1"/>
      <c r="AD888" s="1"/>
      <c r="AE888" s="1"/>
      <c r="AF888" s="1"/>
    </row>
    <row r="889" spans="3:32">
      <c r="C889" s="1"/>
      <c r="D889" s="1"/>
      <c r="E889" s="1"/>
      <c r="F889" s="1"/>
      <c r="G889" s="1"/>
      <c r="H889" s="1"/>
      <c r="O889" s="1"/>
      <c r="P889" s="1"/>
      <c r="Q889" s="1"/>
      <c r="R889" s="1"/>
      <c r="S889" s="1"/>
      <c r="T889" s="1"/>
      <c r="AA889" s="1"/>
      <c r="AB889" s="1"/>
      <c r="AC889" s="1"/>
      <c r="AD889" s="1"/>
      <c r="AE889" s="1"/>
      <c r="AF889" s="1"/>
    </row>
    <row r="890" spans="3:32">
      <c r="C890" s="1"/>
      <c r="D890" s="1"/>
      <c r="E890" s="1"/>
      <c r="F890" s="1"/>
      <c r="G890" s="1"/>
      <c r="H890" s="1"/>
      <c r="O890" s="1"/>
      <c r="P890" s="1"/>
      <c r="Q890" s="1"/>
      <c r="R890" s="1"/>
      <c r="S890" s="1"/>
      <c r="T890" s="1"/>
      <c r="AA890" s="1"/>
      <c r="AB890" s="1"/>
      <c r="AC890" s="1"/>
      <c r="AD890" s="1"/>
      <c r="AE890" s="1"/>
      <c r="AF890" s="1"/>
    </row>
    <row r="891" spans="3:32">
      <c r="C891" s="1"/>
      <c r="D891" s="1"/>
      <c r="E891" s="1"/>
      <c r="F891" s="1"/>
      <c r="G891" s="1"/>
      <c r="H891" s="1"/>
      <c r="O891" s="1"/>
      <c r="P891" s="1"/>
      <c r="Q891" s="1"/>
      <c r="R891" s="1"/>
      <c r="S891" s="1"/>
      <c r="T891" s="1"/>
      <c r="AA891" s="1"/>
      <c r="AB891" s="1"/>
      <c r="AC891" s="1"/>
      <c r="AD891" s="1"/>
      <c r="AE891" s="1"/>
      <c r="AF891" s="1"/>
    </row>
    <row r="892" spans="3:32">
      <c r="C892" s="1"/>
      <c r="D892" s="1"/>
      <c r="E892" s="1"/>
      <c r="F892" s="1"/>
      <c r="G892" s="1"/>
      <c r="H892" s="1"/>
      <c r="O892" s="1"/>
      <c r="P892" s="1"/>
      <c r="Q892" s="1"/>
      <c r="R892" s="1"/>
      <c r="S892" s="1"/>
      <c r="T892" s="1"/>
      <c r="AA892" s="1"/>
      <c r="AB892" s="1"/>
      <c r="AC892" s="1"/>
      <c r="AD892" s="1"/>
      <c r="AE892" s="1"/>
      <c r="AF892" s="1"/>
    </row>
    <row r="893" spans="3:32">
      <c r="C893" s="1"/>
      <c r="D893" s="1"/>
      <c r="E893" s="1"/>
      <c r="F893" s="1"/>
      <c r="G893" s="1"/>
      <c r="H893" s="1"/>
      <c r="O893" s="1"/>
      <c r="P893" s="1"/>
      <c r="Q893" s="1"/>
      <c r="R893" s="1"/>
      <c r="S893" s="1"/>
      <c r="T893" s="1"/>
      <c r="AA893" s="1"/>
      <c r="AB893" s="1"/>
      <c r="AC893" s="1"/>
      <c r="AD893" s="1"/>
      <c r="AE893" s="1"/>
      <c r="AF893" s="1"/>
    </row>
    <row r="894" spans="3:32">
      <c r="C894" s="1"/>
      <c r="D894" s="1"/>
      <c r="E894" s="1"/>
      <c r="F894" s="1"/>
      <c r="G894" s="1"/>
      <c r="H894" s="1"/>
      <c r="O894" s="1"/>
      <c r="P894" s="1"/>
      <c r="Q894" s="1"/>
      <c r="R894" s="1"/>
      <c r="S894" s="1"/>
      <c r="T894" s="1"/>
      <c r="AA894" s="1"/>
      <c r="AB894" s="1"/>
      <c r="AC894" s="1"/>
      <c r="AD894" s="1"/>
      <c r="AE894" s="1"/>
      <c r="AF894" s="1"/>
    </row>
    <row r="895" spans="3:32">
      <c r="C895" s="1"/>
      <c r="D895" s="1"/>
      <c r="E895" s="1"/>
      <c r="F895" s="1"/>
      <c r="G895" s="1"/>
      <c r="H895" s="1"/>
      <c r="O895" s="1"/>
      <c r="P895" s="1"/>
      <c r="Q895" s="1"/>
      <c r="R895" s="1"/>
      <c r="S895" s="1"/>
      <c r="T895" s="1"/>
      <c r="AA895" s="1"/>
      <c r="AB895" s="1"/>
      <c r="AC895" s="1"/>
      <c r="AD895" s="1"/>
      <c r="AE895" s="1"/>
      <c r="AF895" s="1"/>
    </row>
    <row r="896" spans="3:32">
      <c r="C896" s="1"/>
      <c r="D896" s="1"/>
      <c r="E896" s="1"/>
      <c r="F896" s="1"/>
      <c r="G896" s="1"/>
      <c r="H896" s="1"/>
      <c r="O896" s="1"/>
      <c r="P896" s="1"/>
      <c r="Q896" s="1"/>
      <c r="R896" s="1"/>
      <c r="S896" s="1"/>
      <c r="T896" s="1"/>
      <c r="AA896" s="1"/>
      <c r="AB896" s="1"/>
      <c r="AC896" s="1"/>
      <c r="AD896" s="1"/>
      <c r="AE896" s="1"/>
      <c r="AF896" s="1"/>
    </row>
    <row r="897" spans="3:32">
      <c r="C897" s="1"/>
      <c r="D897" s="1"/>
      <c r="E897" s="1"/>
      <c r="F897" s="1"/>
      <c r="G897" s="1"/>
      <c r="H897" s="1"/>
      <c r="O897" s="1"/>
      <c r="P897" s="1"/>
      <c r="Q897" s="1"/>
      <c r="R897" s="1"/>
      <c r="S897" s="1"/>
      <c r="T897" s="1"/>
      <c r="AA897" s="1"/>
      <c r="AB897" s="1"/>
      <c r="AC897" s="1"/>
      <c r="AD897" s="1"/>
      <c r="AE897" s="1"/>
      <c r="AF897" s="1"/>
    </row>
    <row r="898" spans="3:32">
      <c r="C898" s="1"/>
      <c r="D898" s="1"/>
      <c r="E898" s="1"/>
      <c r="F898" s="1"/>
      <c r="G898" s="1"/>
      <c r="H898" s="1"/>
      <c r="O898" s="1"/>
      <c r="P898" s="1"/>
      <c r="Q898" s="1"/>
      <c r="R898" s="1"/>
      <c r="S898" s="1"/>
      <c r="T898" s="1"/>
      <c r="AA898" s="1"/>
      <c r="AB898" s="1"/>
      <c r="AC898" s="1"/>
      <c r="AD898" s="1"/>
      <c r="AE898" s="1"/>
      <c r="AF898" s="1"/>
    </row>
    <row r="899" spans="3:32">
      <c r="C899" s="1"/>
      <c r="D899" s="1"/>
      <c r="E899" s="1"/>
      <c r="F899" s="1"/>
      <c r="G899" s="1"/>
      <c r="H899" s="1"/>
      <c r="O899" s="1"/>
      <c r="P899" s="1"/>
      <c r="Q899" s="1"/>
      <c r="R899" s="1"/>
      <c r="S899" s="1"/>
      <c r="T899" s="1"/>
      <c r="AA899" s="1"/>
      <c r="AB899" s="1"/>
      <c r="AC899" s="1"/>
      <c r="AD899" s="1"/>
      <c r="AE899" s="1"/>
      <c r="AF899" s="1"/>
    </row>
    <row r="900" spans="3:32">
      <c r="C900" s="1"/>
      <c r="D900" s="1"/>
      <c r="E900" s="1"/>
      <c r="F900" s="1"/>
      <c r="G900" s="1"/>
      <c r="H900" s="1"/>
      <c r="O900" s="1"/>
      <c r="P900" s="1"/>
      <c r="Q900" s="1"/>
      <c r="R900" s="1"/>
      <c r="S900" s="1"/>
      <c r="T900" s="1"/>
      <c r="AA900" s="1"/>
      <c r="AB900" s="1"/>
      <c r="AC900" s="1"/>
      <c r="AD900" s="1"/>
      <c r="AE900" s="1"/>
      <c r="AF900" s="1"/>
    </row>
    <row r="901" spans="3:32">
      <c r="C901" s="1"/>
      <c r="D901" s="1"/>
      <c r="E901" s="1"/>
      <c r="F901" s="1"/>
      <c r="G901" s="1"/>
      <c r="H901" s="1"/>
      <c r="O901" s="1"/>
      <c r="P901" s="1"/>
      <c r="Q901" s="1"/>
      <c r="R901" s="1"/>
      <c r="S901" s="1"/>
      <c r="T901" s="1"/>
      <c r="AA901" s="1"/>
      <c r="AB901" s="1"/>
      <c r="AC901" s="1"/>
      <c r="AD901" s="1"/>
      <c r="AE901" s="1"/>
      <c r="AF901" s="1"/>
    </row>
    <row r="902" spans="3:32">
      <c r="C902" s="1"/>
      <c r="D902" s="1"/>
      <c r="E902" s="1"/>
      <c r="F902" s="1"/>
      <c r="G902" s="1"/>
      <c r="H902" s="1"/>
      <c r="O902" s="1"/>
      <c r="P902" s="1"/>
      <c r="Q902" s="1"/>
      <c r="R902" s="1"/>
      <c r="S902" s="1"/>
      <c r="T902" s="1"/>
      <c r="AA902" s="1"/>
      <c r="AB902" s="1"/>
      <c r="AC902" s="1"/>
      <c r="AD902" s="1"/>
      <c r="AE902" s="1"/>
      <c r="AF902" s="1"/>
    </row>
    <row r="903" spans="3:32">
      <c r="C903" s="1"/>
      <c r="D903" s="1"/>
      <c r="E903" s="1"/>
      <c r="F903" s="1"/>
      <c r="G903" s="1"/>
      <c r="H903" s="1"/>
      <c r="O903" s="1"/>
      <c r="P903" s="1"/>
      <c r="Q903" s="1"/>
      <c r="R903" s="1"/>
      <c r="S903" s="1"/>
      <c r="T903" s="1"/>
      <c r="AA903" s="1"/>
      <c r="AB903" s="1"/>
      <c r="AC903" s="1"/>
      <c r="AD903" s="1"/>
      <c r="AE903" s="1"/>
      <c r="AF903" s="1"/>
    </row>
    <row r="904" spans="3:32">
      <c r="C904" s="1"/>
      <c r="D904" s="1"/>
      <c r="E904" s="1"/>
      <c r="F904" s="1"/>
      <c r="G904" s="1"/>
      <c r="H904" s="1"/>
      <c r="O904" s="1"/>
      <c r="P904" s="1"/>
      <c r="Q904" s="1"/>
      <c r="R904" s="1"/>
      <c r="S904" s="1"/>
      <c r="T904" s="1"/>
      <c r="AA904" s="1"/>
      <c r="AB904" s="1"/>
      <c r="AC904" s="1"/>
      <c r="AD904" s="1"/>
      <c r="AE904" s="1"/>
      <c r="AF904" s="1"/>
    </row>
    <row r="905" spans="3:32">
      <c r="C905" s="1"/>
      <c r="D905" s="1"/>
      <c r="E905" s="1"/>
      <c r="F905" s="1"/>
      <c r="G905" s="1"/>
      <c r="H905" s="1"/>
      <c r="O905" s="1"/>
      <c r="P905" s="1"/>
      <c r="Q905" s="1"/>
      <c r="R905" s="1"/>
      <c r="S905" s="1"/>
      <c r="T905" s="1"/>
      <c r="AA905" s="1"/>
      <c r="AB905" s="1"/>
      <c r="AC905" s="1"/>
      <c r="AD905" s="1"/>
      <c r="AE905" s="1"/>
      <c r="AF905" s="1"/>
    </row>
    <row r="906" spans="3:32">
      <c r="C906" s="1"/>
      <c r="D906" s="1"/>
      <c r="E906" s="1"/>
      <c r="F906" s="1"/>
      <c r="G906" s="1"/>
      <c r="H906" s="1"/>
      <c r="O906" s="1"/>
      <c r="P906" s="1"/>
      <c r="Q906" s="1"/>
      <c r="R906" s="1"/>
      <c r="S906" s="1"/>
      <c r="T906" s="1"/>
      <c r="AA906" s="1"/>
      <c r="AB906" s="1"/>
      <c r="AC906" s="1"/>
      <c r="AD906" s="1"/>
      <c r="AE906" s="1"/>
      <c r="AF906" s="1"/>
    </row>
    <row r="907" spans="3:32">
      <c r="C907" s="1"/>
      <c r="D907" s="1"/>
      <c r="E907" s="1"/>
      <c r="F907" s="1"/>
      <c r="G907" s="1"/>
      <c r="H907" s="1"/>
      <c r="O907" s="1"/>
      <c r="P907" s="1"/>
      <c r="Q907" s="1"/>
      <c r="R907" s="1"/>
      <c r="S907" s="1"/>
      <c r="T907" s="1"/>
      <c r="AA907" s="1"/>
      <c r="AB907" s="1"/>
      <c r="AC907" s="1"/>
      <c r="AD907" s="1"/>
      <c r="AE907" s="1"/>
      <c r="AF907" s="1"/>
    </row>
    <row r="908" spans="3:32">
      <c r="C908" s="1"/>
      <c r="D908" s="1"/>
      <c r="E908" s="1"/>
      <c r="F908" s="1"/>
      <c r="G908" s="1"/>
      <c r="H908" s="1"/>
      <c r="O908" s="1"/>
      <c r="P908" s="1"/>
      <c r="Q908" s="1"/>
      <c r="R908" s="1"/>
      <c r="S908" s="1"/>
      <c r="T908" s="1"/>
      <c r="AA908" s="1"/>
      <c r="AB908" s="1"/>
      <c r="AC908" s="1"/>
      <c r="AD908" s="1"/>
      <c r="AE908" s="1"/>
      <c r="AF908" s="1"/>
    </row>
    <row r="909" spans="3:32">
      <c r="C909" s="1"/>
      <c r="D909" s="1"/>
      <c r="E909" s="1"/>
      <c r="F909" s="1"/>
      <c r="G909" s="1"/>
      <c r="H909" s="1"/>
      <c r="O909" s="1"/>
      <c r="P909" s="1"/>
      <c r="Q909" s="1"/>
      <c r="R909" s="1"/>
      <c r="S909" s="1"/>
      <c r="T909" s="1"/>
      <c r="AA909" s="1"/>
      <c r="AB909" s="1"/>
      <c r="AC909" s="1"/>
      <c r="AD909" s="1"/>
      <c r="AE909" s="1"/>
      <c r="AF909" s="1"/>
    </row>
    <row r="910" spans="3:32">
      <c r="C910" s="1"/>
      <c r="D910" s="1"/>
      <c r="E910" s="1"/>
      <c r="F910" s="1"/>
      <c r="G910" s="1"/>
      <c r="H910" s="1"/>
      <c r="O910" s="1"/>
      <c r="P910" s="1"/>
      <c r="Q910" s="1"/>
      <c r="R910" s="1"/>
      <c r="S910" s="1"/>
      <c r="T910" s="1"/>
      <c r="AA910" s="1"/>
      <c r="AB910" s="1"/>
      <c r="AC910" s="1"/>
      <c r="AD910" s="1"/>
      <c r="AE910" s="1"/>
      <c r="AF910" s="1"/>
    </row>
    <row r="911" spans="3:32">
      <c r="C911" s="1"/>
      <c r="D911" s="1"/>
      <c r="E911" s="1"/>
      <c r="F911" s="1"/>
      <c r="G911" s="1"/>
      <c r="H911" s="1"/>
      <c r="O911" s="1"/>
      <c r="P911" s="1"/>
      <c r="Q911" s="1"/>
      <c r="R911" s="1"/>
      <c r="S911" s="1"/>
      <c r="T911" s="1"/>
      <c r="AA911" s="1"/>
      <c r="AB911" s="1"/>
      <c r="AC911" s="1"/>
      <c r="AD911" s="1"/>
      <c r="AE911" s="1"/>
      <c r="AF911" s="1"/>
    </row>
    <row r="912" spans="3:32">
      <c r="C912" s="1"/>
      <c r="D912" s="1"/>
      <c r="E912" s="1"/>
      <c r="F912" s="1"/>
      <c r="G912" s="1"/>
      <c r="H912" s="1"/>
      <c r="O912" s="1"/>
      <c r="P912" s="1"/>
      <c r="Q912" s="1"/>
      <c r="R912" s="1"/>
      <c r="S912" s="1"/>
      <c r="T912" s="1"/>
      <c r="AA912" s="1"/>
      <c r="AB912" s="1"/>
      <c r="AC912" s="1"/>
      <c r="AD912" s="1"/>
      <c r="AE912" s="1"/>
      <c r="AF912" s="1"/>
    </row>
    <row r="913" spans="3:32">
      <c r="C913" s="1"/>
      <c r="D913" s="1"/>
      <c r="E913" s="1"/>
      <c r="F913" s="1"/>
      <c r="G913" s="1"/>
      <c r="H913" s="1"/>
      <c r="O913" s="1"/>
      <c r="P913" s="1"/>
      <c r="Q913" s="1"/>
      <c r="R913" s="1"/>
      <c r="S913" s="1"/>
      <c r="T913" s="1"/>
      <c r="AA913" s="1"/>
      <c r="AB913" s="1"/>
      <c r="AC913" s="1"/>
      <c r="AD913" s="1"/>
      <c r="AE913" s="1"/>
      <c r="AF913" s="1"/>
    </row>
    <row r="914" spans="3:32">
      <c r="C914" s="1"/>
      <c r="D914" s="1"/>
      <c r="E914" s="1"/>
      <c r="F914" s="1"/>
      <c r="G914" s="1"/>
      <c r="H914" s="1"/>
      <c r="O914" s="1"/>
      <c r="P914" s="1"/>
      <c r="Q914" s="1"/>
      <c r="R914" s="1"/>
      <c r="S914" s="1"/>
      <c r="T914" s="1"/>
      <c r="AA914" s="1"/>
      <c r="AB914" s="1"/>
      <c r="AC914" s="1"/>
      <c r="AD914" s="1"/>
      <c r="AE914" s="1"/>
      <c r="AF914" s="1"/>
    </row>
    <row r="915" spans="3:32">
      <c r="C915" s="1"/>
      <c r="D915" s="1"/>
      <c r="E915" s="1"/>
      <c r="F915" s="1"/>
      <c r="G915" s="1"/>
      <c r="H915" s="1"/>
      <c r="O915" s="1"/>
      <c r="P915" s="1"/>
      <c r="Q915" s="1"/>
      <c r="R915" s="1"/>
      <c r="S915" s="1"/>
      <c r="T915" s="1"/>
      <c r="AA915" s="1"/>
      <c r="AB915" s="1"/>
      <c r="AC915" s="1"/>
      <c r="AD915" s="1"/>
      <c r="AE915" s="1"/>
      <c r="AF915" s="1"/>
    </row>
    <row r="916" spans="3:32">
      <c r="C916" s="1"/>
      <c r="D916" s="1"/>
      <c r="E916" s="1"/>
      <c r="F916" s="1"/>
      <c r="G916" s="1"/>
      <c r="H916" s="1"/>
      <c r="O916" s="1"/>
      <c r="P916" s="1"/>
      <c r="Q916" s="1"/>
      <c r="R916" s="1"/>
      <c r="S916" s="1"/>
      <c r="T916" s="1"/>
      <c r="AA916" s="1"/>
      <c r="AB916" s="1"/>
      <c r="AC916" s="1"/>
      <c r="AD916" s="1"/>
      <c r="AE916" s="1"/>
      <c r="AF916" s="1"/>
    </row>
    <row r="917" spans="3:32">
      <c r="C917" s="1"/>
      <c r="D917" s="1"/>
      <c r="E917" s="1"/>
      <c r="F917" s="1"/>
      <c r="G917" s="1"/>
      <c r="H917" s="1"/>
      <c r="O917" s="1"/>
      <c r="P917" s="1"/>
      <c r="Q917" s="1"/>
      <c r="R917" s="1"/>
      <c r="S917" s="1"/>
      <c r="T917" s="1"/>
      <c r="AA917" s="1"/>
      <c r="AB917" s="1"/>
      <c r="AC917" s="1"/>
      <c r="AD917" s="1"/>
      <c r="AE917" s="1"/>
      <c r="AF917" s="1"/>
    </row>
    <row r="918" spans="3:32">
      <c r="C918" s="1"/>
      <c r="D918" s="1"/>
      <c r="E918" s="1"/>
      <c r="F918" s="1"/>
      <c r="G918" s="1"/>
      <c r="H918" s="1"/>
      <c r="O918" s="1"/>
      <c r="P918" s="1"/>
      <c r="Q918" s="1"/>
      <c r="R918" s="1"/>
      <c r="S918" s="1"/>
      <c r="T918" s="1"/>
      <c r="AA918" s="1"/>
      <c r="AB918" s="1"/>
      <c r="AC918" s="1"/>
      <c r="AD918" s="1"/>
      <c r="AE918" s="1"/>
      <c r="AF918" s="1"/>
    </row>
    <row r="919" spans="3:32">
      <c r="C919" s="1"/>
      <c r="D919" s="1"/>
      <c r="E919" s="1"/>
      <c r="F919" s="1"/>
      <c r="G919" s="1"/>
      <c r="H919" s="1"/>
      <c r="O919" s="1"/>
      <c r="P919" s="1"/>
      <c r="Q919" s="1"/>
      <c r="R919" s="1"/>
      <c r="S919" s="1"/>
      <c r="T919" s="1"/>
      <c r="AA919" s="1"/>
      <c r="AB919" s="1"/>
      <c r="AC919" s="1"/>
      <c r="AD919" s="1"/>
      <c r="AE919" s="1"/>
      <c r="AF919" s="1"/>
    </row>
    <row r="920" spans="3:32">
      <c r="C920" s="1"/>
      <c r="D920" s="1"/>
      <c r="E920" s="1"/>
      <c r="F920" s="1"/>
      <c r="G920" s="1"/>
      <c r="H920" s="1"/>
      <c r="O920" s="1"/>
      <c r="P920" s="1"/>
      <c r="Q920" s="1"/>
      <c r="R920" s="1"/>
      <c r="S920" s="1"/>
      <c r="T920" s="1"/>
      <c r="AA920" s="1"/>
      <c r="AB920" s="1"/>
      <c r="AC920" s="1"/>
      <c r="AD920" s="1"/>
      <c r="AE920" s="1"/>
      <c r="AF920" s="1"/>
    </row>
    <row r="921" spans="3:32">
      <c r="C921" s="1"/>
      <c r="D921" s="1"/>
      <c r="E921" s="1"/>
      <c r="F921" s="1"/>
      <c r="G921" s="1"/>
      <c r="H921" s="1"/>
      <c r="O921" s="1"/>
      <c r="P921" s="1"/>
      <c r="Q921" s="1"/>
      <c r="R921" s="1"/>
      <c r="S921" s="1"/>
      <c r="T921" s="1"/>
      <c r="AA921" s="1"/>
      <c r="AB921" s="1"/>
      <c r="AC921" s="1"/>
      <c r="AD921" s="1"/>
      <c r="AE921" s="1"/>
      <c r="AF921" s="1"/>
    </row>
    <row r="922" spans="3:32">
      <c r="C922" s="1"/>
      <c r="D922" s="1"/>
      <c r="E922" s="1"/>
      <c r="F922" s="1"/>
      <c r="G922" s="1"/>
      <c r="H922" s="1"/>
      <c r="O922" s="1"/>
      <c r="P922" s="1"/>
      <c r="Q922" s="1"/>
      <c r="R922" s="1"/>
      <c r="S922" s="1"/>
      <c r="T922" s="1"/>
      <c r="AA922" s="1"/>
      <c r="AB922" s="1"/>
      <c r="AC922" s="1"/>
      <c r="AD922" s="1"/>
      <c r="AE922" s="1"/>
      <c r="AF922" s="1"/>
    </row>
    <row r="923" spans="3:32">
      <c r="C923" s="1"/>
      <c r="D923" s="1"/>
      <c r="E923" s="1"/>
      <c r="F923" s="1"/>
      <c r="G923" s="1"/>
      <c r="H923" s="1"/>
      <c r="O923" s="1"/>
      <c r="P923" s="1"/>
      <c r="Q923" s="1"/>
      <c r="R923" s="1"/>
      <c r="S923" s="1"/>
      <c r="T923" s="1"/>
      <c r="AA923" s="1"/>
      <c r="AB923" s="1"/>
      <c r="AC923" s="1"/>
      <c r="AD923" s="1"/>
      <c r="AE923" s="1"/>
      <c r="AF923" s="1"/>
    </row>
    <row r="924" spans="3:32">
      <c r="C924" s="1"/>
      <c r="D924" s="1"/>
      <c r="E924" s="1"/>
      <c r="F924" s="1"/>
      <c r="G924" s="1"/>
      <c r="H924" s="1"/>
      <c r="O924" s="1"/>
      <c r="P924" s="1"/>
      <c r="Q924" s="1"/>
      <c r="R924" s="1"/>
      <c r="S924" s="1"/>
      <c r="T924" s="1"/>
      <c r="AA924" s="1"/>
      <c r="AB924" s="1"/>
      <c r="AC924" s="1"/>
      <c r="AD924" s="1"/>
      <c r="AE924" s="1"/>
      <c r="AF924" s="1"/>
    </row>
    <row r="925" spans="3:32">
      <c r="C925" s="1"/>
      <c r="D925" s="1"/>
      <c r="E925" s="1"/>
      <c r="F925" s="1"/>
      <c r="G925" s="1"/>
      <c r="H925" s="1"/>
      <c r="O925" s="1"/>
      <c r="P925" s="1"/>
      <c r="Q925" s="1"/>
      <c r="R925" s="1"/>
      <c r="S925" s="1"/>
      <c r="T925" s="1"/>
      <c r="AA925" s="1"/>
      <c r="AB925" s="1"/>
      <c r="AC925" s="1"/>
      <c r="AD925" s="1"/>
      <c r="AE925" s="1"/>
      <c r="AF925" s="1"/>
    </row>
    <row r="926" spans="3:32">
      <c r="C926" s="1"/>
      <c r="D926" s="1"/>
      <c r="E926" s="1"/>
      <c r="F926" s="1"/>
      <c r="G926" s="1"/>
      <c r="H926" s="1"/>
      <c r="O926" s="1"/>
      <c r="P926" s="1"/>
      <c r="Q926" s="1"/>
      <c r="R926" s="1"/>
      <c r="S926" s="1"/>
      <c r="T926" s="1"/>
      <c r="AA926" s="1"/>
      <c r="AB926" s="1"/>
      <c r="AC926" s="1"/>
      <c r="AD926" s="1"/>
      <c r="AE926" s="1"/>
      <c r="AF926" s="1"/>
    </row>
    <row r="927" spans="3:32">
      <c r="C927" s="1"/>
      <c r="D927" s="1"/>
      <c r="E927" s="1"/>
      <c r="F927" s="1"/>
      <c r="G927" s="1"/>
      <c r="H927" s="1"/>
      <c r="O927" s="1"/>
      <c r="P927" s="1"/>
      <c r="Q927" s="1"/>
      <c r="R927" s="1"/>
      <c r="S927" s="1"/>
      <c r="T927" s="1"/>
      <c r="AA927" s="1"/>
      <c r="AB927" s="1"/>
      <c r="AC927" s="1"/>
      <c r="AD927" s="1"/>
      <c r="AE927" s="1"/>
      <c r="AF927" s="1"/>
    </row>
    <row r="928" spans="3:32">
      <c r="C928" s="1"/>
      <c r="D928" s="1"/>
      <c r="E928" s="1"/>
      <c r="F928" s="1"/>
      <c r="G928" s="1"/>
      <c r="H928" s="1"/>
      <c r="O928" s="1"/>
      <c r="P928" s="1"/>
      <c r="Q928" s="1"/>
      <c r="R928" s="1"/>
      <c r="S928" s="1"/>
      <c r="T928" s="1"/>
      <c r="AA928" s="1"/>
      <c r="AB928" s="1"/>
      <c r="AC928" s="1"/>
      <c r="AD928" s="1"/>
      <c r="AE928" s="1"/>
      <c r="AF928" s="1"/>
    </row>
    <row r="929" spans="3:32">
      <c r="C929" s="1"/>
      <c r="D929" s="1"/>
      <c r="E929" s="1"/>
      <c r="F929" s="1"/>
      <c r="G929" s="1"/>
      <c r="H929" s="1"/>
      <c r="O929" s="1"/>
      <c r="P929" s="1"/>
      <c r="Q929" s="1"/>
      <c r="R929" s="1"/>
      <c r="S929" s="1"/>
      <c r="T929" s="1"/>
      <c r="AA929" s="1"/>
      <c r="AB929" s="1"/>
      <c r="AC929" s="1"/>
      <c r="AD929" s="1"/>
      <c r="AE929" s="1"/>
      <c r="AF929" s="1"/>
    </row>
    <row r="930" spans="3:32">
      <c r="C930" s="1"/>
      <c r="D930" s="1"/>
      <c r="E930" s="1"/>
      <c r="F930" s="1"/>
      <c r="G930" s="1"/>
      <c r="H930" s="1"/>
      <c r="O930" s="1"/>
      <c r="P930" s="1"/>
      <c r="Q930" s="1"/>
      <c r="R930" s="1"/>
      <c r="S930" s="1"/>
      <c r="T930" s="1"/>
      <c r="AA930" s="1"/>
      <c r="AB930" s="1"/>
      <c r="AC930" s="1"/>
      <c r="AD930" s="1"/>
      <c r="AE930" s="1"/>
      <c r="AF930" s="1"/>
    </row>
    <row r="931" spans="3:32">
      <c r="C931" s="1"/>
      <c r="D931" s="1"/>
      <c r="E931" s="1"/>
      <c r="F931" s="1"/>
      <c r="G931" s="1"/>
      <c r="H931" s="1"/>
      <c r="O931" s="1"/>
      <c r="P931" s="1"/>
      <c r="Q931" s="1"/>
      <c r="R931" s="1"/>
      <c r="S931" s="1"/>
      <c r="T931" s="1"/>
      <c r="AA931" s="1"/>
      <c r="AB931" s="1"/>
      <c r="AC931" s="1"/>
      <c r="AD931" s="1"/>
      <c r="AE931" s="1"/>
      <c r="AF931" s="1"/>
    </row>
    <row r="932" spans="3:32">
      <c r="C932" s="1"/>
      <c r="D932" s="1"/>
      <c r="E932" s="1"/>
      <c r="F932" s="1"/>
      <c r="G932" s="1"/>
      <c r="H932" s="1"/>
      <c r="O932" s="1"/>
      <c r="P932" s="1"/>
      <c r="Q932" s="1"/>
      <c r="R932" s="1"/>
      <c r="S932" s="1"/>
      <c r="T932" s="1"/>
      <c r="AA932" s="1"/>
      <c r="AB932" s="1"/>
      <c r="AC932" s="1"/>
      <c r="AD932" s="1"/>
      <c r="AE932" s="1"/>
      <c r="AF932" s="1"/>
    </row>
    <row r="933" spans="3:32">
      <c r="C933" s="1"/>
      <c r="D933" s="1"/>
      <c r="E933" s="1"/>
      <c r="F933" s="1"/>
      <c r="G933" s="1"/>
      <c r="H933" s="1"/>
      <c r="O933" s="1"/>
      <c r="P933" s="1"/>
      <c r="Q933" s="1"/>
      <c r="R933" s="1"/>
      <c r="S933" s="1"/>
      <c r="T933" s="1"/>
      <c r="AA933" s="1"/>
      <c r="AB933" s="1"/>
      <c r="AC933" s="1"/>
      <c r="AD933" s="1"/>
      <c r="AE933" s="1"/>
      <c r="AF933" s="1"/>
    </row>
    <row r="934" spans="3:32">
      <c r="C934" s="1"/>
      <c r="D934" s="1"/>
      <c r="E934" s="1"/>
      <c r="F934" s="1"/>
      <c r="G934" s="1"/>
      <c r="H934" s="1"/>
      <c r="O934" s="1"/>
      <c r="P934" s="1"/>
      <c r="Q934" s="1"/>
      <c r="R934" s="1"/>
      <c r="S934" s="1"/>
      <c r="T934" s="1"/>
      <c r="AA934" s="1"/>
      <c r="AB934" s="1"/>
      <c r="AC934" s="1"/>
      <c r="AD934" s="1"/>
      <c r="AE934" s="1"/>
      <c r="AF934" s="1"/>
    </row>
    <row r="935" spans="3:32">
      <c r="C935" s="1"/>
      <c r="D935" s="1"/>
      <c r="E935" s="1"/>
      <c r="F935" s="1"/>
      <c r="G935" s="1"/>
      <c r="H935" s="1"/>
      <c r="O935" s="1"/>
      <c r="P935" s="1"/>
      <c r="Q935" s="1"/>
      <c r="R935" s="1"/>
      <c r="S935" s="1"/>
      <c r="T935" s="1"/>
      <c r="AA935" s="1"/>
      <c r="AB935" s="1"/>
      <c r="AC935" s="1"/>
      <c r="AD935" s="1"/>
      <c r="AE935" s="1"/>
      <c r="AF935" s="1"/>
    </row>
    <row r="936" spans="3:32">
      <c r="C936" s="1"/>
      <c r="D936" s="1"/>
      <c r="E936" s="1"/>
      <c r="F936" s="1"/>
      <c r="G936" s="1"/>
      <c r="H936" s="1"/>
      <c r="O936" s="1"/>
      <c r="P936" s="1"/>
      <c r="Q936" s="1"/>
      <c r="R936" s="1"/>
      <c r="S936" s="1"/>
      <c r="T936" s="1"/>
      <c r="AA936" s="1"/>
      <c r="AB936" s="1"/>
      <c r="AC936" s="1"/>
      <c r="AD936" s="1"/>
      <c r="AE936" s="1"/>
      <c r="AF936" s="1"/>
    </row>
    <row r="937" spans="3:32">
      <c r="C937" s="1"/>
      <c r="D937" s="1"/>
      <c r="E937" s="1"/>
      <c r="F937" s="1"/>
      <c r="G937" s="1"/>
      <c r="H937" s="1"/>
      <c r="O937" s="1"/>
      <c r="P937" s="1"/>
      <c r="Q937" s="1"/>
      <c r="R937" s="1"/>
      <c r="S937" s="1"/>
      <c r="T937" s="1"/>
      <c r="AA937" s="1"/>
      <c r="AB937" s="1"/>
      <c r="AC937" s="1"/>
      <c r="AD937" s="1"/>
      <c r="AE937" s="1"/>
      <c r="AF937" s="1"/>
    </row>
    <row r="938" spans="3:32">
      <c r="C938" s="1"/>
      <c r="D938" s="1"/>
      <c r="E938" s="1"/>
      <c r="F938" s="1"/>
      <c r="G938" s="1"/>
      <c r="H938" s="1"/>
      <c r="O938" s="1"/>
      <c r="P938" s="1"/>
      <c r="Q938" s="1"/>
      <c r="R938" s="1"/>
      <c r="S938" s="1"/>
      <c r="T938" s="1"/>
      <c r="AA938" s="1"/>
      <c r="AB938" s="1"/>
      <c r="AC938" s="1"/>
      <c r="AD938" s="1"/>
      <c r="AE938" s="1"/>
      <c r="AF938" s="1"/>
    </row>
    <row r="939" spans="3:32">
      <c r="C939" s="1"/>
      <c r="D939" s="1"/>
      <c r="E939" s="1"/>
      <c r="F939" s="1"/>
      <c r="G939" s="1"/>
      <c r="H939" s="1"/>
      <c r="O939" s="1"/>
      <c r="P939" s="1"/>
      <c r="Q939" s="1"/>
      <c r="R939" s="1"/>
      <c r="S939" s="1"/>
      <c r="T939" s="1"/>
      <c r="AA939" s="1"/>
      <c r="AB939" s="1"/>
      <c r="AC939" s="1"/>
      <c r="AD939" s="1"/>
      <c r="AE939" s="1"/>
      <c r="AF939" s="1"/>
    </row>
    <row r="940" spans="3:32">
      <c r="C940" s="1"/>
      <c r="D940" s="1"/>
      <c r="E940" s="1"/>
      <c r="F940" s="1"/>
      <c r="G940" s="1"/>
      <c r="H940" s="1"/>
      <c r="O940" s="1"/>
      <c r="P940" s="1"/>
      <c r="Q940" s="1"/>
      <c r="R940" s="1"/>
      <c r="S940" s="1"/>
      <c r="T940" s="1"/>
      <c r="AA940" s="1"/>
      <c r="AB940" s="1"/>
      <c r="AC940" s="1"/>
      <c r="AD940" s="1"/>
      <c r="AE940" s="1"/>
      <c r="AF940" s="1"/>
    </row>
    <row r="941" spans="3:32">
      <c r="C941" s="1"/>
      <c r="D941" s="1"/>
      <c r="E941" s="1"/>
      <c r="F941" s="1"/>
      <c r="G941" s="1"/>
      <c r="H941" s="1"/>
      <c r="O941" s="1"/>
      <c r="P941" s="1"/>
      <c r="Q941" s="1"/>
      <c r="R941" s="1"/>
      <c r="S941" s="1"/>
      <c r="T941" s="1"/>
      <c r="AA941" s="1"/>
      <c r="AB941" s="1"/>
      <c r="AC941" s="1"/>
      <c r="AD941" s="1"/>
      <c r="AE941" s="1"/>
      <c r="AF941" s="1"/>
    </row>
    <row r="942" spans="3:32">
      <c r="C942" s="1"/>
      <c r="D942" s="1"/>
      <c r="E942" s="1"/>
      <c r="F942" s="1"/>
      <c r="G942" s="1"/>
      <c r="H942" s="1"/>
      <c r="O942" s="1"/>
      <c r="P942" s="1"/>
      <c r="Q942" s="1"/>
      <c r="R942" s="1"/>
      <c r="S942" s="1"/>
      <c r="T942" s="1"/>
      <c r="AA942" s="1"/>
      <c r="AB942" s="1"/>
      <c r="AC942" s="1"/>
      <c r="AD942" s="1"/>
      <c r="AE942" s="1"/>
      <c r="AF942" s="1"/>
    </row>
    <row r="943" spans="3:32">
      <c r="C943" s="1"/>
      <c r="D943" s="1"/>
      <c r="E943" s="1"/>
      <c r="F943" s="1"/>
      <c r="G943" s="1"/>
      <c r="H943" s="1"/>
      <c r="O943" s="1"/>
      <c r="P943" s="1"/>
      <c r="Q943" s="1"/>
      <c r="R943" s="1"/>
      <c r="S943" s="1"/>
      <c r="T943" s="1"/>
      <c r="AA943" s="1"/>
      <c r="AB943" s="1"/>
      <c r="AC943" s="1"/>
      <c r="AD943" s="1"/>
      <c r="AE943" s="1"/>
      <c r="AF943" s="1"/>
    </row>
    <row r="944" spans="3:32">
      <c r="C944" s="1"/>
      <c r="D944" s="1"/>
      <c r="E944" s="1"/>
      <c r="F944" s="1"/>
      <c r="G944" s="1"/>
      <c r="H944" s="1"/>
      <c r="O944" s="1"/>
      <c r="P944" s="1"/>
      <c r="Q944" s="1"/>
      <c r="R944" s="1"/>
      <c r="S944" s="1"/>
      <c r="T944" s="1"/>
      <c r="AA944" s="1"/>
      <c r="AB944" s="1"/>
      <c r="AC944" s="1"/>
      <c r="AD944" s="1"/>
      <c r="AE944" s="1"/>
      <c r="AF944" s="1"/>
    </row>
    <row r="945" spans="3:32">
      <c r="C945" s="1"/>
      <c r="D945" s="1"/>
      <c r="E945" s="1"/>
      <c r="F945" s="1"/>
      <c r="G945" s="1"/>
      <c r="H945" s="1"/>
      <c r="O945" s="1"/>
      <c r="P945" s="1"/>
      <c r="Q945" s="1"/>
      <c r="R945" s="1"/>
      <c r="S945" s="1"/>
      <c r="T945" s="1"/>
      <c r="AA945" s="1"/>
      <c r="AB945" s="1"/>
      <c r="AC945" s="1"/>
      <c r="AD945" s="1"/>
      <c r="AE945" s="1"/>
      <c r="AF945" s="1"/>
    </row>
    <row r="946" spans="3:32">
      <c r="C946" s="1"/>
      <c r="D946" s="1"/>
      <c r="E946" s="1"/>
      <c r="F946" s="1"/>
      <c r="G946" s="1"/>
      <c r="H946" s="1"/>
      <c r="O946" s="1"/>
      <c r="P946" s="1"/>
      <c r="Q946" s="1"/>
      <c r="R946" s="1"/>
      <c r="S946" s="1"/>
      <c r="T946" s="1"/>
      <c r="AA946" s="1"/>
      <c r="AB946" s="1"/>
      <c r="AC946" s="1"/>
      <c r="AD946" s="1"/>
      <c r="AE946" s="1"/>
      <c r="AF946" s="1"/>
    </row>
    <row r="947" spans="3:32">
      <c r="C947" s="1"/>
      <c r="D947" s="1"/>
      <c r="E947" s="1"/>
      <c r="F947" s="1"/>
      <c r="G947" s="1"/>
      <c r="H947" s="1"/>
      <c r="O947" s="1"/>
      <c r="P947" s="1"/>
      <c r="Q947" s="1"/>
      <c r="R947" s="1"/>
      <c r="S947" s="1"/>
      <c r="T947" s="1"/>
      <c r="AA947" s="1"/>
      <c r="AB947" s="1"/>
      <c r="AC947" s="1"/>
      <c r="AD947" s="1"/>
      <c r="AE947" s="1"/>
      <c r="AF947" s="1"/>
    </row>
    <row r="948" spans="3:32">
      <c r="C948" s="1"/>
      <c r="D948" s="1"/>
      <c r="E948" s="1"/>
      <c r="F948" s="1"/>
      <c r="G948" s="1"/>
      <c r="H948" s="1"/>
      <c r="O948" s="1"/>
      <c r="P948" s="1"/>
      <c r="Q948" s="1"/>
      <c r="R948" s="1"/>
      <c r="S948" s="1"/>
      <c r="T948" s="1"/>
      <c r="AA948" s="1"/>
      <c r="AB948" s="1"/>
      <c r="AC948" s="1"/>
      <c r="AD948" s="1"/>
      <c r="AE948" s="1"/>
      <c r="AF948" s="1"/>
    </row>
    <row r="949" spans="3:32">
      <c r="C949" s="1"/>
      <c r="D949" s="1"/>
      <c r="E949" s="1"/>
      <c r="F949" s="1"/>
      <c r="G949" s="1"/>
      <c r="H949" s="1"/>
      <c r="O949" s="1"/>
      <c r="P949" s="1"/>
      <c r="Q949" s="1"/>
      <c r="R949" s="1"/>
      <c r="S949" s="1"/>
      <c r="T949" s="1"/>
      <c r="AA949" s="1"/>
      <c r="AB949" s="1"/>
      <c r="AC949" s="1"/>
      <c r="AD949" s="1"/>
      <c r="AE949" s="1"/>
      <c r="AF949" s="1"/>
    </row>
    <row r="950" spans="3:32">
      <c r="C950" s="1"/>
      <c r="D950" s="1"/>
      <c r="E950" s="1"/>
      <c r="F950" s="1"/>
      <c r="G950" s="1"/>
      <c r="H950" s="1"/>
      <c r="O950" s="1"/>
      <c r="P950" s="1"/>
      <c r="Q950" s="1"/>
      <c r="R950" s="1"/>
      <c r="S950" s="1"/>
      <c r="T950" s="1"/>
      <c r="AA950" s="1"/>
      <c r="AB950" s="1"/>
      <c r="AC950" s="1"/>
      <c r="AD950" s="1"/>
      <c r="AE950" s="1"/>
      <c r="AF950" s="1"/>
    </row>
    <row r="951" spans="3:32">
      <c r="C951" s="1"/>
      <c r="D951" s="1"/>
      <c r="E951" s="1"/>
      <c r="F951" s="1"/>
      <c r="G951" s="1"/>
      <c r="H951" s="1"/>
      <c r="O951" s="1"/>
      <c r="P951" s="1"/>
      <c r="Q951" s="1"/>
      <c r="R951" s="1"/>
      <c r="S951" s="1"/>
      <c r="T951" s="1"/>
      <c r="AA951" s="1"/>
      <c r="AB951" s="1"/>
      <c r="AC951" s="1"/>
      <c r="AD951" s="1"/>
      <c r="AE951" s="1"/>
      <c r="AF951" s="1"/>
    </row>
    <row r="952" spans="3:32">
      <c r="C952" s="1"/>
      <c r="D952" s="1"/>
      <c r="E952" s="1"/>
      <c r="F952" s="1"/>
      <c r="G952" s="1"/>
      <c r="H952" s="1"/>
      <c r="O952" s="1"/>
      <c r="P952" s="1"/>
      <c r="Q952" s="1"/>
      <c r="R952" s="1"/>
      <c r="S952" s="1"/>
      <c r="T952" s="1"/>
      <c r="AA952" s="1"/>
      <c r="AB952" s="1"/>
      <c r="AC952" s="1"/>
      <c r="AD952" s="1"/>
      <c r="AE952" s="1"/>
      <c r="AF952" s="1"/>
    </row>
    <row r="953" spans="3:32">
      <c r="C953" s="1"/>
      <c r="D953" s="1"/>
      <c r="E953" s="1"/>
      <c r="F953" s="1"/>
      <c r="G953" s="1"/>
      <c r="H953" s="1"/>
      <c r="O953" s="1"/>
      <c r="P953" s="1"/>
      <c r="Q953" s="1"/>
      <c r="R953" s="1"/>
      <c r="S953" s="1"/>
      <c r="T953" s="1"/>
      <c r="AA953" s="1"/>
      <c r="AB953" s="1"/>
      <c r="AC953" s="1"/>
      <c r="AD953" s="1"/>
      <c r="AE953" s="1"/>
      <c r="AF953" s="1"/>
    </row>
    <row r="954" spans="3:32">
      <c r="C954" s="1"/>
      <c r="D954" s="1"/>
      <c r="E954" s="1"/>
      <c r="F954" s="1"/>
      <c r="G954" s="1"/>
      <c r="H954" s="1"/>
      <c r="O954" s="1"/>
      <c r="P954" s="1"/>
      <c r="Q954" s="1"/>
      <c r="R954" s="1"/>
      <c r="S954" s="1"/>
      <c r="T954" s="1"/>
      <c r="AA954" s="1"/>
      <c r="AB954" s="1"/>
      <c r="AC954" s="1"/>
      <c r="AD954" s="1"/>
      <c r="AE954" s="1"/>
      <c r="AF954" s="1"/>
    </row>
    <row r="955" spans="3:32">
      <c r="C955" s="1"/>
      <c r="D955" s="1"/>
      <c r="E955" s="1"/>
      <c r="F955" s="1"/>
      <c r="G955" s="1"/>
      <c r="H955" s="1"/>
      <c r="O955" s="1"/>
      <c r="P955" s="1"/>
      <c r="Q955" s="1"/>
      <c r="R955" s="1"/>
      <c r="S955" s="1"/>
      <c r="T955" s="1"/>
      <c r="AA955" s="1"/>
      <c r="AB955" s="1"/>
      <c r="AC955" s="1"/>
      <c r="AD955" s="1"/>
      <c r="AE955" s="1"/>
      <c r="AF955" s="1"/>
    </row>
    <row r="956" spans="3:32">
      <c r="C956" s="1"/>
      <c r="D956" s="1"/>
      <c r="E956" s="1"/>
      <c r="F956" s="1"/>
      <c r="G956" s="1"/>
      <c r="H956" s="1"/>
      <c r="O956" s="1"/>
      <c r="P956" s="1"/>
      <c r="Q956" s="1"/>
      <c r="R956" s="1"/>
      <c r="S956" s="1"/>
      <c r="T956" s="1"/>
      <c r="AA956" s="1"/>
      <c r="AB956" s="1"/>
      <c r="AC956" s="1"/>
      <c r="AD956" s="1"/>
      <c r="AE956" s="1"/>
      <c r="AF956" s="1"/>
    </row>
    <row r="957" spans="3:32">
      <c r="C957" s="1"/>
      <c r="D957" s="1"/>
      <c r="E957" s="1"/>
      <c r="F957" s="1"/>
      <c r="G957" s="1"/>
      <c r="H957" s="1"/>
      <c r="O957" s="1"/>
      <c r="P957" s="1"/>
      <c r="Q957" s="1"/>
      <c r="R957" s="1"/>
      <c r="S957" s="1"/>
      <c r="T957" s="1"/>
      <c r="AA957" s="1"/>
      <c r="AB957" s="1"/>
      <c r="AC957" s="1"/>
      <c r="AD957" s="1"/>
      <c r="AE957" s="1"/>
      <c r="AF957" s="1"/>
    </row>
    <row r="958" spans="3:32">
      <c r="C958" s="1"/>
      <c r="D958" s="1"/>
      <c r="E958" s="1"/>
      <c r="F958" s="1"/>
      <c r="G958" s="1"/>
      <c r="H958" s="1"/>
      <c r="O958" s="1"/>
      <c r="P958" s="1"/>
      <c r="Q958" s="1"/>
      <c r="R958" s="1"/>
      <c r="S958" s="1"/>
      <c r="T958" s="1"/>
      <c r="AA958" s="1"/>
      <c r="AB958" s="1"/>
      <c r="AC958" s="1"/>
      <c r="AD958" s="1"/>
      <c r="AE958" s="1"/>
      <c r="AF958" s="1"/>
    </row>
    <row r="959" spans="3:32">
      <c r="C959" s="1"/>
      <c r="D959" s="1"/>
      <c r="E959" s="1"/>
      <c r="F959" s="1"/>
      <c r="G959" s="1"/>
      <c r="H959" s="1"/>
      <c r="O959" s="1"/>
      <c r="P959" s="1"/>
      <c r="Q959" s="1"/>
      <c r="R959" s="1"/>
      <c r="S959" s="1"/>
      <c r="T959" s="1"/>
      <c r="AA959" s="1"/>
      <c r="AB959" s="1"/>
      <c r="AC959" s="1"/>
      <c r="AD959" s="1"/>
      <c r="AE959" s="1"/>
      <c r="AF959" s="1"/>
    </row>
    <row r="960" spans="3:32">
      <c r="C960" s="1"/>
      <c r="D960" s="1"/>
      <c r="E960" s="1"/>
      <c r="F960" s="1"/>
      <c r="G960" s="1"/>
      <c r="H960" s="1"/>
      <c r="O960" s="1"/>
      <c r="P960" s="1"/>
      <c r="Q960" s="1"/>
      <c r="R960" s="1"/>
      <c r="S960" s="1"/>
      <c r="T960" s="1"/>
      <c r="AA960" s="1"/>
      <c r="AB960" s="1"/>
      <c r="AC960" s="1"/>
      <c r="AD960" s="1"/>
      <c r="AE960" s="1"/>
      <c r="AF960" s="1"/>
    </row>
    <row r="961" spans="3:32">
      <c r="C961" s="1"/>
      <c r="D961" s="1"/>
      <c r="E961" s="1"/>
      <c r="F961" s="1"/>
      <c r="G961" s="1"/>
      <c r="H961" s="1"/>
      <c r="O961" s="1"/>
      <c r="P961" s="1"/>
      <c r="Q961" s="1"/>
      <c r="R961" s="1"/>
      <c r="S961" s="1"/>
      <c r="T961" s="1"/>
      <c r="AA961" s="1"/>
      <c r="AB961" s="1"/>
      <c r="AC961" s="1"/>
      <c r="AD961" s="1"/>
      <c r="AE961" s="1"/>
      <c r="AF961" s="1"/>
    </row>
    <row r="962" spans="3:32">
      <c r="C962" s="1"/>
      <c r="D962" s="1"/>
      <c r="E962" s="1"/>
      <c r="F962" s="1"/>
      <c r="G962" s="1"/>
      <c r="H962" s="1"/>
      <c r="O962" s="1"/>
      <c r="P962" s="1"/>
      <c r="Q962" s="1"/>
      <c r="R962" s="1"/>
      <c r="S962" s="1"/>
      <c r="T962" s="1"/>
      <c r="AA962" s="1"/>
      <c r="AB962" s="1"/>
      <c r="AC962" s="1"/>
      <c r="AD962" s="1"/>
      <c r="AE962" s="1"/>
      <c r="AF962" s="1"/>
    </row>
    <row r="963" spans="3:32">
      <c r="C963" s="1"/>
      <c r="D963" s="1"/>
      <c r="E963" s="1"/>
      <c r="F963" s="1"/>
      <c r="G963" s="1"/>
      <c r="H963" s="1"/>
      <c r="O963" s="1"/>
      <c r="P963" s="1"/>
      <c r="Q963" s="1"/>
      <c r="R963" s="1"/>
      <c r="S963" s="1"/>
      <c r="T963" s="1"/>
      <c r="AA963" s="1"/>
      <c r="AB963" s="1"/>
      <c r="AC963" s="1"/>
      <c r="AD963" s="1"/>
      <c r="AE963" s="1"/>
      <c r="AF963" s="1"/>
    </row>
    <row r="964" spans="3:32">
      <c r="C964" s="1"/>
      <c r="D964" s="1"/>
      <c r="E964" s="1"/>
      <c r="F964" s="1"/>
      <c r="G964" s="1"/>
      <c r="H964" s="1"/>
      <c r="O964" s="1"/>
      <c r="P964" s="1"/>
      <c r="Q964" s="1"/>
      <c r="R964" s="1"/>
      <c r="S964" s="1"/>
      <c r="T964" s="1"/>
      <c r="AA964" s="1"/>
      <c r="AB964" s="1"/>
      <c r="AC964" s="1"/>
      <c r="AD964" s="1"/>
      <c r="AE964" s="1"/>
      <c r="AF964" s="1"/>
    </row>
    <row r="965" spans="3:32">
      <c r="C965" s="1"/>
      <c r="D965" s="1"/>
      <c r="E965" s="1"/>
      <c r="F965" s="1"/>
      <c r="G965" s="1"/>
      <c r="H965" s="1"/>
      <c r="O965" s="1"/>
      <c r="P965" s="1"/>
      <c r="Q965" s="1"/>
      <c r="R965" s="1"/>
      <c r="S965" s="1"/>
      <c r="T965" s="1"/>
      <c r="AA965" s="1"/>
      <c r="AB965" s="1"/>
      <c r="AC965" s="1"/>
      <c r="AD965" s="1"/>
      <c r="AE965" s="1"/>
      <c r="AF965" s="1"/>
    </row>
    <row r="966" spans="3:32">
      <c r="C966" s="1"/>
      <c r="D966" s="1"/>
      <c r="E966" s="1"/>
      <c r="F966" s="1"/>
      <c r="G966" s="1"/>
      <c r="H966" s="1"/>
      <c r="O966" s="1"/>
      <c r="P966" s="1"/>
      <c r="Q966" s="1"/>
      <c r="R966" s="1"/>
      <c r="S966" s="1"/>
      <c r="T966" s="1"/>
      <c r="AA966" s="1"/>
      <c r="AB966" s="1"/>
      <c r="AC966" s="1"/>
      <c r="AD966" s="1"/>
      <c r="AE966" s="1"/>
      <c r="AF966" s="1"/>
    </row>
    <row r="967" spans="3:32">
      <c r="C967" s="1"/>
      <c r="D967" s="1"/>
      <c r="E967" s="1"/>
      <c r="F967" s="1"/>
      <c r="G967" s="1"/>
      <c r="H967" s="1"/>
      <c r="O967" s="1"/>
      <c r="P967" s="1"/>
      <c r="Q967" s="1"/>
      <c r="R967" s="1"/>
      <c r="S967" s="1"/>
      <c r="T967" s="1"/>
      <c r="AA967" s="1"/>
      <c r="AB967" s="1"/>
      <c r="AC967" s="1"/>
      <c r="AD967" s="1"/>
      <c r="AE967" s="1"/>
      <c r="AF967" s="1"/>
    </row>
    <row r="968" spans="3:32">
      <c r="C968" s="1"/>
      <c r="D968" s="1"/>
      <c r="E968" s="1"/>
      <c r="F968" s="1"/>
      <c r="G968" s="1"/>
      <c r="H968" s="1"/>
      <c r="O968" s="1"/>
      <c r="P968" s="1"/>
      <c r="Q968" s="1"/>
      <c r="R968" s="1"/>
      <c r="S968" s="1"/>
      <c r="T968" s="1"/>
      <c r="AA968" s="1"/>
      <c r="AB968" s="1"/>
      <c r="AC968" s="1"/>
      <c r="AD968" s="1"/>
      <c r="AE968" s="1"/>
      <c r="AF968" s="1"/>
    </row>
    <row r="969" spans="3:32">
      <c r="C969" s="1"/>
      <c r="D969" s="1"/>
      <c r="E969" s="1"/>
      <c r="F969" s="1"/>
      <c r="G969" s="1"/>
      <c r="H969" s="1"/>
      <c r="O969" s="1"/>
      <c r="P969" s="1"/>
      <c r="Q969" s="1"/>
      <c r="R969" s="1"/>
      <c r="S969" s="1"/>
      <c r="T969" s="1"/>
      <c r="AA969" s="1"/>
      <c r="AB969" s="1"/>
      <c r="AC969" s="1"/>
      <c r="AD969" s="1"/>
      <c r="AE969" s="1"/>
      <c r="AF969" s="1"/>
    </row>
    <row r="970" spans="3:32">
      <c r="C970" s="1"/>
      <c r="D970" s="1"/>
      <c r="E970" s="1"/>
      <c r="F970" s="1"/>
      <c r="G970" s="1"/>
      <c r="H970" s="1"/>
      <c r="O970" s="1"/>
      <c r="P970" s="1"/>
      <c r="Q970" s="1"/>
      <c r="R970" s="1"/>
      <c r="S970" s="1"/>
      <c r="T970" s="1"/>
      <c r="AA970" s="1"/>
      <c r="AB970" s="1"/>
      <c r="AC970" s="1"/>
      <c r="AD970" s="1"/>
      <c r="AE970" s="1"/>
      <c r="AF970" s="1"/>
    </row>
    <row r="971" spans="3:32">
      <c r="C971" s="1"/>
      <c r="D971" s="1"/>
      <c r="E971" s="1"/>
      <c r="F971" s="1"/>
      <c r="G971" s="1"/>
      <c r="H971" s="1"/>
      <c r="O971" s="1"/>
      <c r="P971" s="1"/>
      <c r="Q971" s="1"/>
      <c r="R971" s="1"/>
      <c r="S971" s="1"/>
      <c r="T971" s="1"/>
      <c r="AA971" s="1"/>
      <c r="AB971" s="1"/>
      <c r="AC971" s="1"/>
      <c r="AD971" s="1"/>
      <c r="AE971" s="1"/>
      <c r="AF971" s="1"/>
    </row>
    <row r="972" spans="3:32">
      <c r="C972" s="1"/>
      <c r="D972" s="1"/>
      <c r="E972" s="1"/>
      <c r="F972" s="1"/>
      <c r="G972" s="1"/>
      <c r="H972" s="1"/>
      <c r="O972" s="1"/>
      <c r="P972" s="1"/>
      <c r="Q972" s="1"/>
      <c r="R972" s="1"/>
      <c r="S972" s="1"/>
      <c r="T972" s="1"/>
      <c r="AA972" s="1"/>
      <c r="AB972" s="1"/>
      <c r="AC972" s="1"/>
      <c r="AD972" s="1"/>
      <c r="AE972" s="1"/>
      <c r="AF972" s="1"/>
    </row>
    <row r="973" spans="3:32">
      <c r="C973" s="1"/>
      <c r="D973" s="1"/>
      <c r="E973" s="1"/>
      <c r="F973" s="1"/>
      <c r="G973" s="1"/>
      <c r="H973" s="1"/>
      <c r="O973" s="1"/>
      <c r="P973" s="1"/>
      <c r="Q973" s="1"/>
      <c r="R973" s="1"/>
      <c r="S973" s="1"/>
      <c r="T973" s="1"/>
      <c r="AA973" s="1"/>
      <c r="AB973" s="1"/>
      <c r="AC973" s="1"/>
      <c r="AD973" s="1"/>
      <c r="AE973" s="1"/>
      <c r="AF973" s="1"/>
    </row>
    <row r="974" spans="3:32">
      <c r="C974" s="1"/>
      <c r="D974" s="1"/>
      <c r="E974" s="1"/>
      <c r="F974" s="1"/>
      <c r="G974" s="1"/>
      <c r="H974" s="1"/>
      <c r="O974" s="1"/>
      <c r="P974" s="1"/>
      <c r="Q974" s="1"/>
      <c r="R974" s="1"/>
      <c r="S974" s="1"/>
      <c r="T974" s="1"/>
      <c r="AA974" s="1"/>
      <c r="AB974" s="1"/>
      <c r="AC974" s="1"/>
      <c r="AD974" s="1"/>
      <c r="AE974" s="1"/>
      <c r="AF974" s="1"/>
    </row>
    <row r="975" spans="3:32">
      <c r="C975" s="1"/>
      <c r="D975" s="1"/>
      <c r="E975" s="1"/>
      <c r="F975" s="1"/>
      <c r="G975" s="1"/>
      <c r="H975" s="1"/>
      <c r="O975" s="1"/>
      <c r="P975" s="1"/>
      <c r="Q975" s="1"/>
      <c r="R975" s="1"/>
      <c r="S975" s="1"/>
      <c r="T975" s="1"/>
      <c r="AA975" s="1"/>
      <c r="AB975" s="1"/>
      <c r="AC975" s="1"/>
      <c r="AD975" s="1"/>
      <c r="AE975" s="1"/>
      <c r="AF975" s="1"/>
    </row>
    <row r="976" spans="3:32">
      <c r="C976" s="1"/>
      <c r="D976" s="1"/>
      <c r="E976" s="1"/>
      <c r="F976" s="1"/>
      <c r="G976" s="1"/>
      <c r="H976" s="1"/>
      <c r="O976" s="1"/>
      <c r="P976" s="1"/>
      <c r="Q976" s="1"/>
      <c r="R976" s="1"/>
      <c r="S976" s="1"/>
      <c r="T976" s="1"/>
      <c r="AA976" s="1"/>
      <c r="AB976" s="1"/>
      <c r="AC976" s="1"/>
      <c r="AD976" s="1"/>
      <c r="AE976" s="1"/>
      <c r="AF976" s="1"/>
    </row>
    <row r="977" spans="3:32">
      <c r="C977" s="1"/>
      <c r="D977" s="1"/>
      <c r="E977" s="1"/>
      <c r="F977" s="1"/>
      <c r="G977" s="1"/>
      <c r="H977" s="1"/>
      <c r="O977" s="1"/>
      <c r="P977" s="1"/>
      <c r="Q977" s="1"/>
      <c r="R977" s="1"/>
      <c r="S977" s="1"/>
      <c r="T977" s="1"/>
      <c r="AA977" s="1"/>
      <c r="AB977" s="1"/>
      <c r="AC977" s="1"/>
      <c r="AD977" s="1"/>
      <c r="AE977" s="1"/>
      <c r="AF977" s="1"/>
    </row>
    <row r="978" spans="3:32">
      <c r="C978" s="1"/>
      <c r="D978" s="1"/>
      <c r="E978" s="1"/>
      <c r="F978" s="1"/>
      <c r="G978" s="1"/>
      <c r="H978" s="1"/>
      <c r="O978" s="1"/>
      <c r="P978" s="1"/>
      <c r="Q978" s="1"/>
      <c r="R978" s="1"/>
      <c r="S978" s="1"/>
      <c r="T978" s="1"/>
      <c r="AA978" s="1"/>
      <c r="AB978" s="1"/>
      <c r="AC978" s="1"/>
      <c r="AD978" s="1"/>
      <c r="AE978" s="1"/>
      <c r="AF978" s="1"/>
    </row>
    <row r="979" spans="3:32">
      <c r="C979" s="1"/>
      <c r="D979" s="1"/>
      <c r="E979" s="1"/>
      <c r="F979" s="1"/>
      <c r="G979" s="1"/>
      <c r="H979" s="1"/>
      <c r="O979" s="1"/>
      <c r="P979" s="1"/>
      <c r="Q979" s="1"/>
      <c r="R979" s="1"/>
      <c r="S979" s="1"/>
      <c r="T979" s="1"/>
      <c r="AA979" s="1"/>
      <c r="AB979" s="1"/>
      <c r="AC979" s="1"/>
      <c r="AD979" s="1"/>
      <c r="AE979" s="1"/>
      <c r="AF979" s="1"/>
    </row>
    <row r="980" spans="3:32">
      <c r="C980" s="1"/>
      <c r="D980" s="1"/>
      <c r="E980" s="1"/>
      <c r="F980" s="1"/>
      <c r="G980" s="1"/>
      <c r="H980" s="1"/>
      <c r="O980" s="1"/>
      <c r="P980" s="1"/>
      <c r="Q980" s="1"/>
      <c r="R980" s="1"/>
      <c r="S980" s="1"/>
      <c r="T980" s="1"/>
      <c r="AA980" s="1"/>
      <c r="AB980" s="1"/>
      <c r="AC980" s="1"/>
      <c r="AD980" s="1"/>
      <c r="AE980" s="1"/>
      <c r="AF980" s="1"/>
    </row>
    <row r="981" spans="3:32">
      <c r="C981" s="1"/>
      <c r="D981" s="1"/>
      <c r="E981" s="1"/>
      <c r="F981" s="1"/>
      <c r="G981" s="1"/>
      <c r="H981" s="1"/>
      <c r="O981" s="1"/>
      <c r="P981" s="1"/>
      <c r="Q981" s="1"/>
      <c r="R981" s="1"/>
      <c r="S981" s="1"/>
      <c r="T981" s="1"/>
      <c r="AA981" s="1"/>
      <c r="AB981" s="1"/>
      <c r="AC981" s="1"/>
      <c r="AD981" s="1"/>
      <c r="AE981" s="1"/>
      <c r="AF981" s="1"/>
    </row>
    <row r="982" spans="3:32">
      <c r="C982" s="1"/>
      <c r="D982" s="1"/>
      <c r="E982" s="1"/>
      <c r="F982" s="1"/>
      <c r="G982" s="1"/>
      <c r="H982" s="1"/>
      <c r="O982" s="1"/>
      <c r="P982" s="1"/>
      <c r="Q982" s="1"/>
      <c r="R982" s="1"/>
      <c r="S982" s="1"/>
      <c r="T982" s="1"/>
      <c r="AA982" s="1"/>
      <c r="AB982" s="1"/>
      <c r="AC982" s="1"/>
      <c r="AD982" s="1"/>
      <c r="AE982" s="1"/>
      <c r="AF982" s="1"/>
    </row>
    <row r="983" spans="3:32">
      <c r="C983" s="1"/>
      <c r="D983" s="1"/>
      <c r="E983" s="1"/>
      <c r="F983" s="1"/>
      <c r="G983" s="1"/>
      <c r="H983" s="1"/>
      <c r="O983" s="1"/>
      <c r="P983" s="1"/>
      <c r="Q983" s="1"/>
      <c r="R983" s="1"/>
      <c r="S983" s="1"/>
      <c r="T983" s="1"/>
      <c r="AA983" s="1"/>
      <c r="AB983" s="1"/>
      <c r="AC983" s="1"/>
      <c r="AD983" s="1"/>
      <c r="AE983" s="1"/>
      <c r="AF983" s="1"/>
    </row>
    <row r="984" spans="3:32">
      <c r="C984" s="1"/>
      <c r="D984" s="1"/>
      <c r="E984" s="1"/>
      <c r="F984" s="1"/>
      <c r="G984" s="1"/>
      <c r="H984" s="1"/>
      <c r="O984" s="1"/>
      <c r="P984" s="1"/>
      <c r="Q984" s="1"/>
      <c r="R984" s="1"/>
      <c r="S984" s="1"/>
      <c r="T984" s="1"/>
      <c r="AA984" s="1"/>
      <c r="AB984" s="1"/>
      <c r="AC984" s="1"/>
      <c r="AD984" s="1"/>
      <c r="AE984" s="1"/>
      <c r="AF984" s="1"/>
    </row>
    <row r="985" spans="3:32">
      <c r="C985" s="1"/>
      <c r="D985" s="1"/>
      <c r="E985" s="1"/>
      <c r="F985" s="1"/>
      <c r="G985" s="1"/>
      <c r="H985" s="1"/>
      <c r="O985" s="1"/>
      <c r="P985" s="1"/>
      <c r="Q985" s="1"/>
      <c r="R985" s="1"/>
      <c r="S985" s="1"/>
      <c r="T985" s="1"/>
      <c r="AA985" s="1"/>
      <c r="AB985" s="1"/>
      <c r="AC985" s="1"/>
      <c r="AD985" s="1"/>
      <c r="AE985" s="1"/>
      <c r="AF985" s="1"/>
    </row>
    <row r="986" spans="3:32">
      <c r="C986" s="1"/>
      <c r="D986" s="1"/>
      <c r="E986" s="1"/>
      <c r="F986" s="1"/>
      <c r="G986" s="1"/>
      <c r="H986" s="1"/>
      <c r="O986" s="1"/>
      <c r="P986" s="1"/>
      <c r="Q986" s="1"/>
      <c r="R986" s="1"/>
      <c r="S986" s="1"/>
      <c r="T986" s="1"/>
      <c r="AA986" s="1"/>
      <c r="AB986" s="1"/>
      <c r="AC986" s="1"/>
      <c r="AD986" s="1"/>
      <c r="AE986" s="1"/>
      <c r="AF986" s="1"/>
    </row>
    <row r="987" spans="3:32">
      <c r="C987" s="1"/>
      <c r="D987" s="1"/>
      <c r="E987" s="1"/>
      <c r="F987" s="1"/>
      <c r="G987" s="1"/>
      <c r="H987" s="1"/>
      <c r="O987" s="1"/>
      <c r="P987" s="1"/>
      <c r="Q987" s="1"/>
      <c r="R987" s="1"/>
      <c r="S987" s="1"/>
      <c r="T987" s="1"/>
      <c r="AA987" s="1"/>
      <c r="AB987" s="1"/>
      <c r="AC987" s="1"/>
      <c r="AD987" s="1"/>
      <c r="AE987" s="1"/>
      <c r="AF987" s="1"/>
    </row>
    <row r="988" spans="3:32">
      <c r="C988" s="1"/>
      <c r="D988" s="1"/>
      <c r="E988" s="1"/>
      <c r="F988" s="1"/>
      <c r="G988" s="1"/>
      <c r="H988" s="1"/>
      <c r="O988" s="1"/>
      <c r="P988" s="1"/>
      <c r="Q988" s="1"/>
      <c r="R988" s="1"/>
      <c r="S988" s="1"/>
      <c r="T988" s="1"/>
      <c r="AA988" s="1"/>
      <c r="AB988" s="1"/>
      <c r="AC988" s="1"/>
      <c r="AD988" s="1"/>
      <c r="AE988" s="1"/>
      <c r="AF988" s="1"/>
    </row>
    <row r="989" spans="3:32">
      <c r="C989" s="1"/>
      <c r="D989" s="1"/>
      <c r="E989" s="1"/>
      <c r="F989" s="1"/>
      <c r="G989" s="1"/>
      <c r="H989" s="1"/>
      <c r="O989" s="1"/>
      <c r="P989" s="1"/>
      <c r="Q989" s="1"/>
      <c r="R989" s="1"/>
      <c r="S989" s="1"/>
      <c r="T989" s="1"/>
      <c r="AA989" s="1"/>
      <c r="AB989" s="1"/>
      <c r="AC989" s="1"/>
      <c r="AD989" s="1"/>
      <c r="AE989" s="1"/>
      <c r="AF989" s="1"/>
    </row>
    <row r="990" spans="3:32">
      <c r="C990" s="1"/>
      <c r="D990" s="1"/>
      <c r="E990" s="1"/>
      <c r="F990" s="1"/>
      <c r="G990" s="1"/>
      <c r="H990" s="1"/>
      <c r="O990" s="1"/>
      <c r="P990" s="1"/>
      <c r="Q990" s="1"/>
      <c r="R990" s="1"/>
      <c r="S990" s="1"/>
      <c r="T990" s="1"/>
      <c r="AA990" s="1"/>
      <c r="AB990" s="1"/>
      <c r="AC990" s="1"/>
      <c r="AD990" s="1"/>
      <c r="AE990" s="1"/>
      <c r="AF990" s="1"/>
    </row>
    <row r="991" spans="3:32">
      <c r="C991" s="1"/>
      <c r="D991" s="1"/>
      <c r="E991" s="1"/>
      <c r="F991" s="1"/>
      <c r="G991" s="1"/>
      <c r="H991" s="1"/>
      <c r="O991" s="1"/>
      <c r="P991" s="1"/>
      <c r="Q991" s="1"/>
      <c r="R991" s="1"/>
      <c r="S991" s="1"/>
      <c r="T991" s="1"/>
      <c r="AA991" s="1"/>
      <c r="AB991" s="1"/>
      <c r="AC991" s="1"/>
      <c r="AD991" s="1"/>
      <c r="AE991" s="1"/>
      <c r="AF991" s="1"/>
    </row>
    <row r="992" spans="3:32">
      <c r="C992" s="1"/>
      <c r="D992" s="1"/>
      <c r="E992" s="1"/>
      <c r="F992" s="1"/>
      <c r="G992" s="1"/>
      <c r="H992" s="1"/>
      <c r="O992" s="1"/>
      <c r="P992" s="1"/>
      <c r="Q992" s="1"/>
      <c r="R992" s="1"/>
      <c r="S992" s="1"/>
      <c r="T992" s="1"/>
      <c r="AA992" s="1"/>
      <c r="AB992" s="1"/>
      <c r="AC992" s="1"/>
      <c r="AD992" s="1"/>
      <c r="AE992" s="1"/>
      <c r="AF992" s="1"/>
    </row>
    <row r="993" spans="3:32">
      <c r="C993" s="1"/>
      <c r="D993" s="1"/>
      <c r="E993" s="1"/>
      <c r="F993" s="1"/>
      <c r="G993" s="1"/>
      <c r="H993" s="1"/>
      <c r="O993" s="1"/>
      <c r="P993" s="1"/>
      <c r="Q993" s="1"/>
      <c r="R993" s="1"/>
      <c r="S993" s="1"/>
      <c r="T993" s="1"/>
      <c r="AA993" s="1"/>
      <c r="AB993" s="1"/>
      <c r="AC993" s="1"/>
      <c r="AD993" s="1"/>
      <c r="AE993" s="1"/>
      <c r="AF993" s="1"/>
    </row>
    <row r="994" spans="3:32">
      <c r="C994" s="1"/>
      <c r="D994" s="1"/>
      <c r="E994" s="1"/>
      <c r="F994" s="1"/>
      <c r="G994" s="1"/>
      <c r="H994" s="1"/>
      <c r="O994" s="1"/>
      <c r="P994" s="1"/>
      <c r="Q994" s="1"/>
      <c r="R994" s="1"/>
      <c r="S994" s="1"/>
      <c r="T994" s="1"/>
      <c r="AA994" s="1"/>
      <c r="AB994" s="1"/>
      <c r="AC994" s="1"/>
      <c r="AD994" s="1"/>
      <c r="AE994" s="1"/>
      <c r="AF994" s="1"/>
    </row>
    <row r="995" spans="3:32">
      <c r="C995" s="1"/>
      <c r="D995" s="1"/>
      <c r="E995" s="1"/>
      <c r="F995" s="1"/>
      <c r="G995" s="1"/>
      <c r="H995" s="1"/>
      <c r="O995" s="1"/>
      <c r="P995" s="1"/>
      <c r="Q995" s="1"/>
      <c r="R995" s="1"/>
      <c r="S995" s="1"/>
      <c r="T995" s="1"/>
      <c r="AA995" s="1"/>
      <c r="AB995" s="1"/>
      <c r="AC995" s="1"/>
      <c r="AD995" s="1"/>
      <c r="AE995" s="1"/>
      <c r="AF995" s="1"/>
    </row>
    <row r="996" spans="3:32">
      <c r="C996" s="1"/>
      <c r="D996" s="1"/>
      <c r="E996" s="1"/>
      <c r="F996" s="1"/>
      <c r="G996" s="1"/>
      <c r="H996" s="1"/>
      <c r="O996" s="1"/>
      <c r="P996" s="1"/>
      <c r="Q996" s="1"/>
      <c r="R996" s="1"/>
      <c r="S996" s="1"/>
      <c r="T996" s="1"/>
      <c r="AA996" s="1"/>
      <c r="AB996" s="1"/>
      <c r="AC996" s="1"/>
      <c r="AD996" s="1"/>
      <c r="AE996" s="1"/>
      <c r="AF996" s="1"/>
    </row>
    <row r="997" spans="3:32">
      <c r="C997" s="1"/>
      <c r="D997" s="1"/>
      <c r="E997" s="1"/>
      <c r="F997" s="1"/>
      <c r="G997" s="1"/>
      <c r="H997" s="1"/>
      <c r="O997" s="1"/>
      <c r="P997" s="1"/>
      <c r="Q997" s="1"/>
      <c r="R997" s="1"/>
      <c r="S997" s="1"/>
      <c r="T997" s="1"/>
      <c r="AA997" s="1"/>
      <c r="AB997" s="1"/>
      <c r="AC997" s="1"/>
      <c r="AD997" s="1"/>
      <c r="AE997" s="1"/>
      <c r="AF997" s="1"/>
    </row>
    <row r="998" spans="3:32">
      <c r="C998" s="1"/>
      <c r="D998" s="1"/>
      <c r="E998" s="1"/>
      <c r="F998" s="1"/>
      <c r="G998" s="1"/>
      <c r="H998" s="1"/>
      <c r="O998" s="1"/>
      <c r="P998" s="1"/>
      <c r="Q998" s="1"/>
      <c r="R998" s="1"/>
      <c r="S998" s="1"/>
      <c r="T998" s="1"/>
      <c r="AA998" s="1"/>
      <c r="AB998" s="1"/>
      <c r="AC998" s="1"/>
      <c r="AD998" s="1"/>
      <c r="AE998" s="1"/>
      <c r="AF998" s="1"/>
    </row>
    <row r="999" spans="3:32">
      <c r="C999" s="1"/>
      <c r="D999" s="1"/>
      <c r="E999" s="1"/>
      <c r="F999" s="1"/>
      <c r="G999" s="1"/>
      <c r="H999" s="1"/>
      <c r="O999" s="1"/>
      <c r="P999" s="1"/>
      <c r="Q999" s="1"/>
      <c r="R999" s="1"/>
      <c r="S999" s="1"/>
      <c r="T999" s="1"/>
      <c r="AA999" s="1"/>
      <c r="AB999" s="1"/>
      <c r="AC999" s="1"/>
      <c r="AD999" s="1"/>
      <c r="AE999" s="1"/>
      <c r="AF999" s="1"/>
    </row>
    <row r="1000" spans="3:32">
      <c r="C1000" s="1"/>
      <c r="D1000" s="1"/>
      <c r="E1000" s="1"/>
      <c r="F1000" s="1"/>
      <c r="G1000" s="1"/>
      <c r="H1000" s="1"/>
      <c r="O1000" s="1"/>
      <c r="P1000" s="1"/>
      <c r="Q1000" s="1"/>
      <c r="R1000" s="1"/>
      <c r="S1000" s="1"/>
      <c r="T1000" s="1"/>
      <c r="AA1000" s="1"/>
      <c r="AB1000" s="1"/>
      <c r="AC1000" s="1"/>
      <c r="AD1000" s="1"/>
      <c r="AE1000" s="1"/>
      <c r="AF1000" s="1"/>
    </row>
    <row r="1001" spans="3:32">
      <c r="C1001" s="1"/>
      <c r="D1001" s="1"/>
      <c r="E1001" s="1"/>
      <c r="F1001" s="1"/>
      <c r="G1001" s="1"/>
      <c r="H1001" s="1"/>
      <c r="O1001" s="1"/>
      <c r="P1001" s="1"/>
      <c r="Q1001" s="1"/>
      <c r="R1001" s="1"/>
      <c r="S1001" s="1"/>
      <c r="T1001" s="1"/>
      <c r="AA1001" s="1"/>
      <c r="AB1001" s="1"/>
      <c r="AC1001" s="1"/>
      <c r="AD1001" s="1"/>
      <c r="AE1001" s="1"/>
      <c r="AF1001" s="1"/>
    </row>
    <row r="1002" spans="3:32">
      <c r="C1002" s="1"/>
      <c r="D1002" s="1"/>
      <c r="E1002" s="1"/>
      <c r="F1002" s="1"/>
      <c r="G1002" s="1"/>
      <c r="H1002" s="1"/>
      <c r="O1002" s="1"/>
      <c r="P1002" s="1"/>
      <c r="Q1002" s="1"/>
      <c r="R1002" s="1"/>
      <c r="S1002" s="1"/>
      <c r="T1002" s="1"/>
      <c r="AA1002" s="1"/>
      <c r="AB1002" s="1"/>
      <c r="AC1002" s="1"/>
      <c r="AD1002" s="1"/>
      <c r="AE1002" s="1"/>
      <c r="AF1002" s="1"/>
    </row>
    <row r="1003" spans="3:32">
      <c r="C1003" s="1"/>
      <c r="D1003" s="1"/>
      <c r="E1003" s="1"/>
      <c r="F1003" s="1"/>
      <c r="G1003" s="1"/>
      <c r="H1003" s="1"/>
      <c r="O1003" s="1"/>
      <c r="P1003" s="1"/>
      <c r="Q1003" s="1"/>
      <c r="R1003" s="1"/>
      <c r="S1003" s="1"/>
      <c r="T1003" s="1"/>
      <c r="AA1003" s="1"/>
      <c r="AB1003" s="1"/>
      <c r="AC1003" s="1"/>
      <c r="AD1003" s="1"/>
      <c r="AE1003" s="1"/>
      <c r="AF1003" s="1"/>
    </row>
    <row r="1004" spans="3:32">
      <c r="C1004" s="1"/>
      <c r="D1004" s="1"/>
      <c r="E1004" s="1"/>
      <c r="F1004" s="1"/>
      <c r="G1004" s="1"/>
      <c r="H1004" s="1"/>
      <c r="O1004" s="1"/>
      <c r="P1004" s="1"/>
      <c r="Q1004" s="1"/>
      <c r="R1004" s="1"/>
      <c r="S1004" s="1"/>
      <c r="T1004" s="1"/>
      <c r="AA1004" s="1"/>
      <c r="AB1004" s="1"/>
      <c r="AC1004" s="1"/>
      <c r="AD1004" s="1"/>
      <c r="AE1004" s="1"/>
      <c r="AF1004" s="1"/>
    </row>
    <row r="1005" spans="3:32">
      <c r="C1005" s="1"/>
      <c r="D1005" s="1"/>
      <c r="E1005" s="1"/>
      <c r="F1005" s="1"/>
      <c r="G1005" s="1"/>
      <c r="H1005" s="1"/>
      <c r="O1005" s="1"/>
      <c r="P1005" s="1"/>
      <c r="Q1005" s="1"/>
      <c r="R1005" s="1"/>
      <c r="S1005" s="1"/>
      <c r="T1005" s="1"/>
      <c r="AA1005" s="1"/>
      <c r="AB1005" s="1"/>
      <c r="AC1005" s="1"/>
      <c r="AD1005" s="1"/>
      <c r="AE1005" s="1"/>
      <c r="AF1005" s="1"/>
    </row>
    <row r="1006" spans="3:32">
      <c r="C1006" s="1"/>
      <c r="D1006" s="1"/>
      <c r="E1006" s="1"/>
      <c r="F1006" s="1"/>
      <c r="G1006" s="1"/>
      <c r="H1006" s="1"/>
      <c r="O1006" s="1"/>
      <c r="P1006" s="1"/>
      <c r="Q1006" s="1"/>
      <c r="R1006" s="1"/>
      <c r="S1006" s="1"/>
      <c r="T1006" s="1"/>
      <c r="AA1006" s="1"/>
      <c r="AB1006" s="1"/>
      <c r="AC1006" s="1"/>
      <c r="AD1006" s="1"/>
      <c r="AE1006" s="1"/>
      <c r="AF1006" s="1"/>
    </row>
    <row r="1007" spans="3:32">
      <c r="C1007" s="1"/>
      <c r="D1007" s="1"/>
      <c r="E1007" s="1"/>
      <c r="F1007" s="1"/>
      <c r="G1007" s="1"/>
      <c r="H1007" s="1"/>
      <c r="O1007" s="1"/>
      <c r="P1007" s="1"/>
      <c r="Q1007" s="1"/>
      <c r="R1007" s="1"/>
      <c r="S1007" s="1"/>
      <c r="T1007" s="1"/>
      <c r="AA1007" s="1"/>
      <c r="AB1007" s="1"/>
      <c r="AC1007" s="1"/>
      <c r="AD1007" s="1"/>
      <c r="AE1007" s="1"/>
      <c r="AF1007" s="1"/>
    </row>
    <row r="1008" spans="3:32">
      <c r="C1008" s="1"/>
      <c r="D1008" s="1"/>
      <c r="E1008" s="1"/>
      <c r="F1008" s="1"/>
      <c r="G1008" s="1"/>
      <c r="H1008" s="1"/>
      <c r="O1008" s="1"/>
      <c r="P1008" s="1"/>
      <c r="Q1008" s="1"/>
      <c r="R1008" s="1"/>
      <c r="S1008" s="1"/>
      <c r="T1008" s="1"/>
      <c r="AA1008" s="1"/>
      <c r="AB1008" s="1"/>
      <c r="AC1008" s="1"/>
      <c r="AD1008" s="1"/>
      <c r="AE1008" s="1"/>
      <c r="AF1008" s="1"/>
    </row>
    <row r="1009" spans="3:32">
      <c r="C1009" s="1"/>
      <c r="D1009" s="1"/>
      <c r="E1009" s="1"/>
      <c r="F1009" s="1"/>
      <c r="G1009" s="1"/>
      <c r="H1009" s="1"/>
      <c r="O1009" s="1"/>
      <c r="P1009" s="1"/>
      <c r="Q1009" s="1"/>
      <c r="R1009" s="1"/>
      <c r="S1009" s="1"/>
      <c r="T1009" s="1"/>
      <c r="AA1009" s="1"/>
      <c r="AB1009" s="1"/>
      <c r="AC1009" s="1"/>
      <c r="AD1009" s="1"/>
      <c r="AE1009" s="1"/>
      <c r="AF1009" s="1"/>
    </row>
    <row r="1010" spans="3:32">
      <c r="C1010" s="1"/>
      <c r="D1010" s="1"/>
      <c r="E1010" s="1"/>
      <c r="F1010" s="1"/>
      <c r="G1010" s="1"/>
      <c r="H1010" s="1"/>
      <c r="O1010" s="1"/>
      <c r="P1010" s="1"/>
      <c r="Q1010" s="1"/>
      <c r="R1010" s="1"/>
      <c r="S1010" s="1"/>
      <c r="T1010" s="1"/>
      <c r="AA1010" s="1"/>
      <c r="AB1010" s="1"/>
      <c r="AC1010" s="1"/>
      <c r="AD1010" s="1"/>
      <c r="AE1010" s="1"/>
      <c r="AF1010" s="1"/>
    </row>
    <row r="1011" spans="3:32">
      <c r="C1011" s="1"/>
      <c r="D1011" s="1"/>
      <c r="E1011" s="1"/>
      <c r="F1011" s="1"/>
      <c r="G1011" s="1"/>
      <c r="H1011" s="1"/>
      <c r="O1011" s="1"/>
      <c r="P1011" s="1"/>
      <c r="Q1011" s="1"/>
      <c r="R1011" s="1"/>
      <c r="S1011" s="1"/>
      <c r="T1011" s="1"/>
      <c r="AA1011" s="1"/>
      <c r="AB1011" s="1"/>
      <c r="AC1011" s="1"/>
      <c r="AD1011" s="1"/>
      <c r="AE1011" s="1"/>
      <c r="AF1011" s="1"/>
    </row>
    <row r="1012" spans="3:32">
      <c r="C1012" s="1"/>
      <c r="D1012" s="1"/>
      <c r="E1012" s="1"/>
      <c r="F1012" s="1"/>
      <c r="G1012" s="1"/>
      <c r="H1012" s="1"/>
      <c r="O1012" s="1"/>
      <c r="P1012" s="1"/>
      <c r="Q1012" s="1"/>
      <c r="R1012" s="1"/>
      <c r="S1012" s="1"/>
      <c r="T1012" s="1"/>
      <c r="AA1012" s="1"/>
      <c r="AB1012" s="1"/>
      <c r="AC1012" s="1"/>
      <c r="AD1012" s="1"/>
      <c r="AE1012" s="1"/>
      <c r="AF1012" s="1"/>
    </row>
    <row r="1013" spans="3:32">
      <c r="C1013" s="1"/>
      <c r="D1013" s="1"/>
      <c r="E1013" s="1"/>
      <c r="F1013" s="1"/>
      <c r="G1013" s="1"/>
      <c r="H1013" s="1"/>
      <c r="O1013" s="1"/>
      <c r="P1013" s="1"/>
      <c r="Q1013" s="1"/>
      <c r="R1013" s="1"/>
      <c r="S1013" s="1"/>
      <c r="T1013" s="1"/>
      <c r="AA1013" s="1"/>
      <c r="AB1013" s="1"/>
      <c r="AC1013" s="1"/>
      <c r="AD1013" s="1"/>
      <c r="AE1013" s="1"/>
      <c r="AF1013" s="1"/>
    </row>
    <row r="1014" spans="3:32">
      <c r="C1014" s="1"/>
      <c r="D1014" s="1"/>
      <c r="E1014" s="1"/>
      <c r="F1014" s="1"/>
      <c r="G1014" s="1"/>
      <c r="H1014" s="1"/>
      <c r="O1014" s="1"/>
      <c r="P1014" s="1"/>
      <c r="Q1014" s="1"/>
      <c r="R1014" s="1"/>
      <c r="S1014" s="1"/>
      <c r="T1014" s="1"/>
      <c r="AA1014" s="1"/>
      <c r="AB1014" s="1"/>
      <c r="AC1014" s="1"/>
      <c r="AD1014" s="1"/>
      <c r="AE1014" s="1"/>
      <c r="AF1014" s="1"/>
    </row>
    <row r="1015" spans="3:32">
      <c r="C1015" s="1"/>
      <c r="D1015" s="1"/>
      <c r="E1015" s="1"/>
      <c r="F1015" s="1"/>
      <c r="G1015" s="1"/>
      <c r="H1015" s="1"/>
      <c r="O1015" s="1"/>
      <c r="P1015" s="1"/>
      <c r="Q1015" s="1"/>
      <c r="R1015" s="1"/>
      <c r="S1015" s="1"/>
      <c r="T1015" s="1"/>
      <c r="AA1015" s="1"/>
      <c r="AB1015" s="1"/>
      <c r="AC1015" s="1"/>
      <c r="AD1015" s="1"/>
      <c r="AE1015" s="1"/>
      <c r="AF1015" s="1"/>
    </row>
    <row r="1016" spans="3:32">
      <c r="C1016" s="1"/>
      <c r="D1016" s="1"/>
      <c r="E1016" s="1"/>
      <c r="F1016" s="1"/>
      <c r="G1016" s="1"/>
      <c r="H1016" s="1"/>
      <c r="O1016" s="1"/>
      <c r="P1016" s="1"/>
      <c r="Q1016" s="1"/>
      <c r="R1016" s="1"/>
      <c r="S1016" s="1"/>
      <c r="T1016" s="1"/>
      <c r="AA1016" s="1"/>
      <c r="AB1016" s="1"/>
      <c r="AC1016" s="1"/>
      <c r="AD1016" s="1"/>
      <c r="AE1016" s="1"/>
      <c r="AF1016" s="1"/>
    </row>
    <row r="1017" spans="3:32">
      <c r="C1017" s="1"/>
      <c r="D1017" s="1"/>
      <c r="E1017" s="1"/>
      <c r="F1017" s="1"/>
      <c r="G1017" s="1"/>
      <c r="H1017" s="1"/>
      <c r="O1017" s="1"/>
      <c r="P1017" s="1"/>
      <c r="Q1017" s="1"/>
      <c r="R1017" s="1"/>
      <c r="S1017" s="1"/>
      <c r="T1017" s="1"/>
      <c r="AA1017" s="1"/>
      <c r="AB1017" s="1"/>
      <c r="AC1017" s="1"/>
      <c r="AD1017" s="1"/>
      <c r="AE1017" s="1"/>
      <c r="AF1017" s="1"/>
    </row>
    <row r="1018" spans="3:32">
      <c r="C1018" s="1"/>
      <c r="D1018" s="1"/>
      <c r="E1018" s="1"/>
      <c r="F1018" s="1"/>
      <c r="G1018" s="1"/>
      <c r="H1018" s="1"/>
      <c r="O1018" s="1"/>
      <c r="P1018" s="1"/>
      <c r="Q1018" s="1"/>
      <c r="R1018" s="1"/>
      <c r="S1018" s="1"/>
      <c r="T1018" s="1"/>
      <c r="AA1018" s="1"/>
      <c r="AB1018" s="1"/>
      <c r="AC1018" s="1"/>
      <c r="AD1018" s="1"/>
      <c r="AE1018" s="1"/>
      <c r="AF1018" s="1"/>
    </row>
    <row r="1019" spans="3:32">
      <c r="C1019" s="1"/>
      <c r="D1019" s="1"/>
      <c r="E1019" s="1"/>
      <c r="F1019" s="1"/>
      <c r="G1019" s="1"/>
      <c r="H1019" s="1"/>
      <c r="O1019" s="1"/>
      <c r="P1019" s="1"/>
      <c r="Q1019" s="1"/>
      <c r="R1019" s="1"/>
      <c r="S1019" s="1"/>
      <c r="T1019" s="1"/>
      <c r="AA1019" s="1"/>
      <c r="AB1019" s="1"/>
      <c r="AC1019" s="1"/>
      <c r="AD1019" s="1"/>
      <c r="AE1019" s="1"/>
      <c r="AF1019" s="1"/>
    </row>
    <row r="1020" spans="3:32">
      <c r="C1020" s="1"/>
      <c r="D1020" s="1"/>
      <c r="E1020" s="1"/>
      <c r="F1020" s="1"/>
      <c r="G1020" s="1"/>
      <c r="H1020" s="1"/>
      <c r="O1020" s="1"/>
      <c r="P1020" s="1"/>
      <c r="Q1020" s="1"/>
      <c r="R1020" s="1"/>
      <c r="S1020" s="1"/>
      <c r="T1020" s="1"/>
      <c r="AA1020" s="1"/>
      <c r="AB1020" s="1"/>
      <c r="AC1020" s="1"/>
      <c r="AD1020" s="1"/>
      <c r="AE1020" s="1"/>
      <c r="AF1020" s="1"/>
    </row>
    <row r="1021" spans="3:32">
      <c r="C1021" s="1"/>
      <c r="D1021" s="1"/>
      <c r="E1021" s="1"/>
      <c r="F1021" s="1"/>
      <c r="G1021" s="1"/>
      <c r="H1021" s="1"/>
      <c r="O1021" s="1"/>
      <c r="P1021" s="1"/>
      <c r="Q1021" s="1"/>
      <c r="R1021" s="1"/>
      <c r="S1021" s="1"/>
      <c r="T1021" s="1"/>
      <c r="AA1021" s="1"/>
      <c r="AB1021" s="1"/>
      <c r="AC1021" s="1"/>
      <c r="AD1021" s="1"/>
      <c r="AE1021" s="1"/>
      <c r="AF1021" s="1"/>
    </row>
    <row r="1022" spans="3:32">
      <c r="C1022" s="1"/>
      <c r="D1022" s="1"/>
      <c r="E1022" s="1"/>
      <c r="F1022" s="1"/>
      <c r="G1022" s="1"/>
      <c r="H1022" s="1"/>
      <c r="O1022" s="1"/>
      <c r="P1022" s="1"/>
      <c r="Q1022" s="1"/>
      <c r="R1022" s="1"/>
      <c r="S1022" s="1"/>
      <c r="T1022" s="1"/>
      <c r="AA1022" s="1"/>
      <c r="AB1022" s="1"/>
      <c r="AC1022" s="1"/>
      <c r="AD1022" s="1"/>
      <c r="AE1022" s="1"/>
      <c r="AF1022" s="1"/>
    </row>
    <row r="1023" spans="3:32">
      <c r="C1023" s="1"/>
      <c r="D1023" s="1"/>
      <c r="E1023" s="1"/>
      <c r="F1023" s="1"/>
      <c r="G1023" s="1"/>
      <c r="H1023" s="1"/>
      <c r="O1023" s="1"/>
      <c r="P1023" s="1"/>
      <c r="Q1023" s="1"/>
      <c r="R1023" s="1"/>
      <c r="S1023" s="1"/>
      <c r="T1023" s="1"/>
      <c r="AA1023" s="1"/>
      <c r="AB1023" s="1"/>
      <c r="AC1023" s="1"/>
      <c r="AD1023" s="1"/>
      <c r="AE1023" s="1"/>
      <c r="AF1023" s="1"/>
    </row>
    <row r="1024" spans="3:32">
      <c r="C1024" s="1"/>
      <c r="D1024" s="1"/>
      <c r="E1024" s="1"/>
      <c r="F1024" s="1"/>
      <c r="G1024" s="1"/>
      <c r="H1024" s="1"/>
      <c r="O1024" s="1"/>
      <c r="P1024" s="1"/>
      <c r="Q1024" s="1"/>
      <c r="R1024" s="1"/>
      <c r="S1024" s="1"/>
      <c r="T1024" s="1"/>
      <c r="AA1024" s="1"/>
      <c r="AB1024" s="1"/>
      <c r="AC1024" s="1"/>
      <c r="AD1024" s="1"/>
      <c r="AE1024" s="1"/>
      <c r="AF1024" s="1"/>
    </row>
    <row r="1025" spans="3:32">
      <c r="C1025" s="1"/>
      <c r="D1025" s="1"/>
      <c r="E1025" s="1"/>
      <c r="F1025" s="1"/>
      <c r="G1025" s="1"/>
      <c r="H1025" s="1"/>
      <c r="O1025" s="1"/>
      <c r="P1025" s="1"/>
      <c r="Q1025" s="1"/>
      <c r="R1025" s="1"/>
      <c r="S1025" s="1"/>
      <c r="T1025" s="1"/>
      <c r="AA1025" s="1"/>
      <c r="AB1025" s="1"/>
      <c r="AC1025" s="1"/>
      <c r="AD1025" s="1"/>
      <c r="AE1025" s="1"/>
      <c r="AF1025" s="1"/>
    </row>
    <row r="1026" spans="3:32">
      <c r="C1026" s="1"/>
      <c r="D1026" s="1"/>
      <c r="E1026" s="1"/>
      <c r="F1026" s="1"/>
      <c r="G1026" s="1"/>
      <c r="H1026" s="1"/>
      <c r="O1026" s="1"/>
      <c r="P1026" s="1"/>
      <c r="Q1026" s="1"/>
      <c r="R1026" s="1"/>
      <c r="S1026" s="1"/>
      <c r="T1026" s="1"/>
      <c r="AA1026" s="1"/>
      <c r="AB1026" s="1"/>
      <c r="AC1026" s="1"/>
      <c r="AD1026" s="1"/>
      <c r="AE1026" s="1"/>
      <c r="AF1026" s="1"/>
    </row>
    <row r="1027" spans="3:32">
      <c r="C1027" s="1"/>
      <c r="D1027" s="1"/>
      <c r="E1027" s="1"/>
      <c r="F1027" s="1"/>
      <c r="G1027" s="1"/>
      <c r="H1027" s="1"/>
      <c r="O1027" s="1"/>
      <c r="P1027" s="1"/>
      <c r="Q1027" s="1"/>
      <c r="R1027" s="1"/>
      <c r="S1027" s="1"/>
      <c r="T1027" s="1"/>
      <c r="AA1027" s="1"/>
      <c r="AB1027" s="1"/>
      <c r="AC1027" s="1"/>
      <c r="AD1027" s="1"/>
      <c r="AE1027" s="1"/>
      <c r="AF1027" s="1"/>
    </row>
    <row r="1028" spans="3:32">
      <c r="C1028" s="1"/>
      <c r="D1028" s="1"/>
      <c r="E1028" s="1"/>
      <c r="F1028" s="1"/>
      <c r="G1028" s="1"/>
      <c r="H1028" s="1"/>
      <c r="O1028" s="1"/>
      <c r="P1028" s="1"/>
      <c r="Q1028" s="1"/>
      <c r="R1028" s="1"/>
      <c r="S1028" s="1"/>
      <c r="T1028" s="1"/>
      <c r="AA1028" s="1"/>
      <c r="AB1028" s="1"/>
      <c r="AC1028" s="1"/>
      <c r="AD1028" s="1"/>
      <c r="AE1028" s="1"/>
      <c r="AF1028" s="1"/>
    </row>
    <row r="1029" spans="3:32">
      <c r="C1029" s="1"/>
      <c r="D1029" s="1"/>
      <c r="E1029" s="1"/>
      <c r="F1029" s="1"/>
      <c r="G1029" s="1"/>
      <c r="H1029" s="1"/>
      <c r="O1029" s="1"/>
      <c r="P1029" s="1"/>
      <c r="Q1029" s="1"/>
      <c r="R1029" s="1"/>
      <c r="S1029" s="1"/>
      <c r="T1029" s="1"/>
      <c r="AA1029" s="1"/>
      <c r="AB1029" s="1"/>
      <c r="AC1029" s="1"/>
      <c r="AD1029" s="1"/>
      <c r="AE1029" s="1"/>
      <c r="AF1029" s="1"/>
    </row>
    <row r="1030" spans="3:32">
      <c r="C1030" s="1"/>
      <c r="D1030" s="1"/>
      <c r="E1030" s="1"/>
      <c r="F1030" s="1"/>
      <c r="G1030" s="1"/>
      <c r="H1030" s="1"/>
      <c r="O1030" s="1"/>
      <c r="P1030" s="1"/>
      <c r="Q1030" s="1"/>
      <c r="R1030" s="1"/>
      <c r="S1030" s="1"/>
      <c r="T1030" s="1"/>
      <c r="AA1030" s="1"/>
      <c r="AB1030" s="1"/>
      <c r="AC1030" s="1"/>
      <c r="AD1030" s="1"/>
      <c r="AE1030" s="1"/>
      <c r="AF1030" s="1"/>
    </row>
    <row r="1031" spans="3:32">
      <c r="C1031" s="1"/>
      <c r="D1031" s="1"/>
      <c r="E1031" s="1"/>
      <c r="F1031" s="1"/>
      <c r="G1031" s="1"/>
      <c r="H1031" s="1"/>
      <c r="O1031" s="1"/>
      <c r="P1031" s="1"/>
      <c r="Q1031" s="1"/>
      <c r="R1031" s="1"/>
      <c r="S1031" s="1"/>
      <c r="T1031" s="1"/>
      <c r="AA1031" s="1"/>
      <c r="AB1031" s="1"/>
      <c r="AC1031" s="1"/>
      <c r="AD1031" s="1"/>
      <c r="AE1031" s="1"/>
      <c r="AF1031" s="1"/>
    </row>
    <row r="1032" spans="3:32">
      <c r="C1032" s="1"/>
      <c r="D1032" s="1"/>
      <c r="E1032" s="1"/>
      <c r="F1032" s="1"/>
      <c r="G1032" s="1"/>
      <c r="H1032" s="1"/>
      <c r="O1032" s="1"/>
      <c r="P1032" s="1"/>
      <c r="Q1032" s="1"/>
      <c r="R1032" s="1"/>
      <c r="S1032" s="1"/>
      <c r="T1032" s="1"/>
      <c r="AA1032" s="1"/>
      <c r="AB1032" s="1"/>
      <c r="AC1032" s="1"/>
      <c r="AD1032" s="1"/>
      <c r="AE1032" s="1"/>
      <c r="AF1032" s="1"/>
    </row>
    <row r="1033" spans="3:32">
      <c r="C1033" s="1"/>
      <c r="D1033" s="1"/>
      <c r="E1033" s="1"/>
      <c r="F1033" s="1"/>
      <c r="G1033" s="1"/>
      <c r="H1033" s="1"/>
      <c r="O1033" s="1"/>
      <c r="P1033" s="1"/>
      <c r="Q1033" s="1"/>
      <c r="R1033" s="1"/>
      <c r="S1033" s="1"/>
      <c r="T1033" s="1"/>
      <c r="AA1033" s="1"/>
      <c r="AB1033" s="1"/>
      <c r="AC1033" s="1"/>
      <c r="AD1033" s="1"/>
      <c r="AE1033" s="1"/>
      <c r="AF1033" s="1"/>
    </row>
    <row r="1034" spans="3:32">
      <c r="C1034" s="1"/>
      <c r="D1034" s="1"/>
      <c r="E1034" s="1"/>
      <c r="F1034" s="1"/>
      <c r="G1034" s="1"/>
      <c r="H1034" s="1"/>
      <c r="O1034" s="1"/>
      <c r="P1034" s="1"/>
      <c r="Q1034" s="1"/>
      <c r="R1034" s="1"/>
      <c r="S1034" s="1"/>
      <c r="T1034" s="1"/>
      <c r="AA1034" s="1"/>
      <c r="AB1034" s="1"/>
      <c r="AC1034" s="1"/>
      <c r="AD1034" s="1"/>
      <c r="AE1034" s="1"/>
      <c r="AF1034" s="1"/>
    </row>
    <row r="1035" spans="3:32">
      <c r="C1035" s="1"/>
      <c r="D1035" s="1"/>
      <c r="E1035" s="1"/>
      <c r="F1035" s="1"/>
      <c r="G1035" s="1"/>
      <c r="H1035" s="1"/>
      <c r="O1035" s="1"/>
      <c r="P1035" s="1"/>
      <c r="Q1035" s="1"/>
      <c r="R1035" s="1"/>
      <c r="S1035" s="1"/>
      <c r="T1035" s="1"/>
      <c r="AA1035" s="1"/>
      <c r="AB1035" s="1"/>
      <c r="AC1035" s="1"/>
      <c r="AD1035" s="1"/>
      <c r="AE1035" s="1"/>
      <c r="AF1035" s="1"/>
    </row>
    <row r="1036" spans="3:32">
      <c r="C1036" s="1"/>
      <c r="D1036" s="1"/>
      <c r="E1036" s="1"/>
      <c r="F1036" s="1"/>
      <c r="G1036" s="1"/>
      <c r="H1036" s="1"/>
      <c r="O1036" s="1"/>
      <c r="P1036" s="1"/>
      <c r="Q1036" s="1"/>
      <c r="R1036" s="1"/>
      <c r="S1036" s="1"/>
      <c r="T1036" s="1"/>
      <c r="AA1036" s="1"/>
      <c r="AB1036" s="1"/>
      <c r="AC1036" s="1"/>
      <c r="AD1036" s="1"/>
      <c r="AE1036" s="1"/>
      <c r="AF1036" s="1"/>
    </row>
    <row r="1037" spans="3:32">
      <c r="C1037" s="1"/>
      <c r="D1037" s="1"/>
      <c r="E1037" s="1"/>
      <c r="F1037" s="1"/>
      <c r="G1037" s="1"/>
      <c r="H1037" s="1"/>
      <c r="O1037" s="1"/>
      <c r="P1037" s="1"/>
      <c r="Q1037" s="1"/>
      <c r="R1037" s="1"/>
      <c r="S1037" s="1"/>
      <c r="T1037" s="1"/>
      <c r="AA1037" s="1"/>
      <c r="AB1037" s="1"/>
      <c r="AC1037" s="1"/>
      <c r="AD1037" s="1"/>
      <c r="AE1037" s="1"/>
      <c r="AF1037" s="1"/>
    </row>
    <row r="1038" spans="3:32">
      <c r="C1038" s="1"/>
      <c r="D1038" s="1"/>
      <c r="E1038" s="1"/>
      <c r="F1038" s="1"/>
      <c r="G1038" s="1"/>
      <c r="H1038" s="1"/>
      <c r="O1038" s="1"/>
      <c r="P1038" s="1"/>
      <c r="Q1038" s="1"/>
      <c r="R1038" s="1"/>
      <c r="S1038" s="1"/>
      <c r="T1038" s="1"/>
      <c r="AA1038" s="1"/>
      <c r="AB1038" s="1"/>
      <c r="AC1038" s="1"/>
      <c r="AD1038" s="1"/>
      <c r="AE1038" s="1"/>
      <c r="AF1038" s="1"/>
    </row>
    <row r="1039" spans="3:32">
      <c r="C1039" s="1"/>
      <c r="D1039" s="1"/>
      <c r="E1039" s="1"/>
      <c r="F1039" s="1"/>
      <c r="G1039" s="1"/>
      <c r="H1039" s="1"/>
      <c r="O1039" s="1"/>
      <c r="P1039" s="1"/>
      <c r="Q1039" s="1"/>
      <c r="R1039" s="1"/>
      <c r="S1039" s="1"/>
      <c r="T1039" s="1"/>
      <c r="AA1039" s="1"/>
      <c r="AB1039" s="1"/>
      <c r="AC1039" s="1"/>
      <c r="AD1039" s="1"/>
      <c r="AE1039" s="1"/>
      <c r="AF1039" s="1"/>
    </row>
    <row r="1040" spans="3:32">
      <c r="C1040" s="1"/>
      <c r="D1040" s="1"/>
      <c r="E1040" s="1"/>
      <c r="F1040" s="1"/>
      <c r="G1040" s="1"/>
      <c r="H1040" s="1"/>
      <c r="O1040" s="1"/>
      <c r="P1040" s="1"/>
      <c r="Q1040" s="1"/>
      <c r="R1040" s="1"/>
      <c r="S1040" s="1"/>
      <c r="T1040" s="1"/>
      <c r="AA1040" s="1"/>
      <c r="AB1040" s="1"/>
      <c r="AC1040" s="1"/>
      <c r="AD1040" s="1"/>
      <c r="AE1040" s="1"/>
      <c r="AF1040" s="1"/>
    </row>
    <row r="1041" spans="3:32">
      <c r="C1041" s="1"/>
      <c r="D1041" s="1"/>
      <c r="E1041" s="1"/>
      <c r="F1041" s="1"/>
      <c r="G1041" s="1"/>
      <c r="H1041" s="1"/>
      <c r="O1041" s="1"/>
      <c r="P1041" s="1"/>
      <c r="Q1041" s="1"/>
      <c r="R1041" s="1"/>
      <c r="S1041" s="1"/>
      <c r="T1041" s="1"/>
      <c r="AA1041" s="1"/>
      <c r="AB1041" s="1"/>
      <c r="AC1041" s="1"/>
      <c r="AD1041" s="1"/>
      <c r="AE1041" s="1"/>
      <c r="AF1041" s="1"/>
    </row>
  </sheetData>
  <mergeCells count="128">
    <mergeCell ref="A256:A260"/>
    <mergeCell ref="A243:A247"/>
    <mergeCell ref="B270:AL270"/>
    <mergeCell ref="B249:AL249"/>
    <mergeCell ref="A219:A221"/>
    <mergeCell ref="A84:A88"/>
    <mergeCell ref="A55:A57"/>
    <mergeCell ref="A222:A224"/>
    <mergeCell ref="B156:AL156"/>
    <mergeCell ref="B232:AL232"/>
    <mergeCell ref="A173:A175"/>
    <mergeCell ref="B105:AL105"/>
    <mergeCell ref="A640:Z640"/>
    <mergeCell ref="A240:A242"/>
    <mergeCell ref="O357:T357"/>
    <mergeCell ref="B210:AL210"/>
    <mergeCell ref="I357:N357"/>
    <mergeCell ref="C358:E358"/>
    <mergeCell ref="C362:E362"/>
    <mergeCell ref="A638:AK638"/>
    <mergeCell ref="B451:AL451"/>
    <mergeCell ref="A369:A371"/>
    <mergeCell ref="A295:A297"/>
    <mergeCell ref="A639:Y639"/>
    <mergeCell ref="A372:A374"/>
    <mergeCell ref="A375:A377"/>
    <mergeCell ref="A380:A382"/>
    <mergeCell ref="I358:N358"/>
    <mergeCell ref="C359:E359"/>
    <mergeCell ref="C361:E361"/>
    <mergeCell ref="A395:A397"/>
    <mergeCell ref="A367:AL367"/>
    <mergeCell ref="B384:AL384"/>
    <mergeCell ref="C360:E360"/>
    <mergeCell ref="C357:E357"/>
    <mergeCell ref="AA357:AF357"/>
    <mergeCell ref="A18:A22"/>
    <mergeCell ref="F7:H7"/>
    <mergeCell ref="A6:A8"/>
    <mergeCell ref="C7:E7"/>
    <mergeCell ref="B10:AL10"/>
    <mergeCell ref="A225:A229"/>
    <mergeCell ref="B61:AL61"/>
    <mergeCell ref="B68:AL68"/>
    <mergeCell ref="C6:H6"/>
    <mergeCell ref="B53:AL53"/>
    <mergeCell ref="A206:A208"/>
    <mergeCell ref="X7:Z7"/>
    <mergeCell ref="B90:AL90"/>
    <mergeCell ref="B6:B8"/>
    <mergeCell ref="U7:W7"/>
    <mergeCell ref="O7:Q7"/>
    <mergeCell ref="AA7:AC7"/>
    <mergeCell ref="A1:AL1"/>
    <mergeCell ref="B177:AL177"/>
    <mergeCell ref="B34:AL34"/>
    <mergeCell ref="B43:AL43"/>
    <mergeCell ref="B47:AL47"/>
    <mergeCell ref="A3:AL4"/>
    <mergeCell ref="AA6:AF6"/>
    <mergeCell ref="O6:T6"/>
    <mergeCell ref="A2:B2"/>
    <mergeCell ref="I6:N6"/>
    <mergeCell ref="B165:AL165"/>
    <mergeCell ref="B116:AL116"/>
    <mergeCell ref="B122:AL122"/>
    <mergeCell ref="B129:AL129"/>
    <mergeCell ref="B144:AL144"/>
    <mergeCell ref="L7:N7"/>
    <mergeCell ref="I7:K7"/>
    <mergeCell ref="AJ7:AL7"/>
    <mergeCell ref="A5:B5"/>
    <mergeCell ref="AD7:AF7"/>
    <mergeCell ref="AG7:AI7"/>
    <mergeCell ref="A23:A27"/>
    <mergeCell ref="A28:A32"/>
    <mergeCell ref="AG6:AL6"/>
    <mergeCell ref="O358:T358"/>
    <mergeCell ref="AA358:AF358"/>
    <mergeCell ref="B96:AL96"/>
    <mergeCell ref="B309:AL309"/>
    <mergeCell ref="B279:AL279"/>
    <mergeCell ref="B299:AL299"/>
    <mergeCell ref="B264:AL264"/>
    <mergeCell ref="B187:AL187"/>
    <mergeCell ref="U6:Z6"/>
    <mergeCell ref="R7:T7"/>
    <mergeCell ref="B437:AL437"/>
    <mergeCell ref="A463:A465"/>
    <mergeCell ref="A466:A468"/>
    <mergeCell ref="A469:A471"/>
    <mergeCell ref="B446:AL446"/>
    <mergeCell ref="B506:AL506"/>
    <mergeCell ref="B389:AL389"/>
    <mergeCell ref="C363:E363"/>
    <mergeCell ref="B473:AL473"/>
    <mergeCell ref="B456:AL456"/>
    <mergeCell ref="A457:A460"/>
    <mergeCell ref="B462:AL462"/>
    <mergeCell ref="A385:A387"/>
    <mergeCell ref="A424:A426"/>
    <mergeCell ref="B368:AL368"/>
    <mergeCell ref="B379:AL379"/>
    <mergeCell ref="B394:AL394"/>
    <mergeCell ref="B412:AL412"/>
    <mergeCell ref="A427:A429"/>
    <mergeCell ref="B423:AL423"/>
    <mergeCell ref="B479:AL479"/>
    <mergeCell ref="A480:A482"/>
    <mergeCell ref="B501:AL501"/>
    <mergeCell ref="A502:A504"/>
    <mergeCell ref="A595:A597"/>
    <mergeCell ref="B607:AL607"/>
    <mergeCell ref="A578:A580"/>
    <mergeCell ref="B594:AL594"/>
    <mergeCell ref="B589:AL589"/>
    <mergeCell ref="A507:A509"/>
    <mergeCell ref="A510:A512"/>
    <mergeCell ref="B524:AL524"/>
    <mergeCell ref="A528:A530"/>
    <mergeCell ref="B540:AL540"/>
    <mergeCell ref="A525:A527"/>
    <mergeCell ref="A558:A560"/>
    <mergeCell ref="A561:A563"/>
    <mergeCell ref="B577:AL577"/>
    <mergeCell ref="A541:A543"/>
    <mergeCell ref="A547:A549"/>
    <mergeCell ref="B557:AL557"/>
  </mergeCells>
  <phoneticPr fontId="0" type="noConversion"/>
  <conditionalFormatting sqref="C621:C625 I621:I625 L621:L625 O621:O625 R621:R625 U621:U625 X621:X625 F621:F625 AA621:AL621 AA622:AA625 AD622:AD625 AG622:AG625 AJ622:AJ625 Y621 S621 C576:AL576 C588:AL588 C593:AL593 C606:AL606 C556:AL556 C539:AL539 AI548 C523:AL523 B528 C500:AL500 C505:AL505 I447:J450 C455:AL455 C461:AL461 C422:AL422 C436:AL436 C472:AL472 G447:G450 C390:AL393 C383:AL383 C375:AL378 C348:C351 I348:I351 L348:L351 O348:O351 R348:R351 U348:U351 X348:X351 F348:F351 AA348:AL348 AA348:AA351 AD348:AD351 AG348:AG351 AJ348:AJ351 C474:H478 K474:AL478 I475:J478 I442:J442 C388:AL388 G445 I445:J445 C445 C447:C450 C411:AL411 C608:AL616 C33:AL33 B321:B328 C298:AL298 C308:AL308 C310:AL317 C269:AL269 C278:AL278 C263:AL263 C231:AL231 C248:AL248 B222:B225 B219:B220 C209:AL209 C164:AL164 C176:AL176 C186:AL186 C155:AL155 C60:AL60 B134:B136 C121:AL121 B111 C143:AL143 C128:AL128 C104:AL104 C95:AL95 C115:AL115 C89:AL89 C67:AL67 C52:AL52 C42:AL42 C46:AL46 B332:B342 B217">
    <cfRule type="cellIs" dxfId="0" priority="73" stopIfTrue="1" operator="equal">
      <formula>0</formula>
    </cfRule>
  </conditionalFormatting>
  <printOptions horizontalCentered="1"/>
  <pageMargins left="0.98425196850393704" right="0.31496062992125984" top="0.6692913385826772" bottom="0.19685039370078741" header="0.43307086614173229" footer="0.19685039370078741"/>
  <pageSetup paperSize="8" scale="31" firstPageNumber="25" fitToHeight="14" orientation="landscape" useFirstPageNumber="1" r:id="rId1"/>
  <headerFooter alignWithMargins="0">
    <oddHeader>&amp;C
&amp;P</oddHeader>
  </headerFooter>
  <rowBreaks count="15" manualBreakCount="15">
    <brk id="44" max="37" man="1"/>
    <brk id="78" max="37" man="1"/>
    <brk id="124" max="37" man="1"/>
    <brk id="164" max="37" man="1"/>
    <brk id="221" max="37" man="1"/>
    <brk id="248" max="37" man="1"/>
    <brk id="289" max="37" man="1"/>
    <brk id="327" max="37" man="1"/>
    <brk id="340" max="37" man="1"/>
    <brk id="388" max="37" man="1"/>
    <brk id="422" max="37" man="1"/>
    <brk id="461" max="37" man="1"/>
    <brk id="509" max="37" man="1"/>
    <brk id="549" max="37" man="1"/>
    <brk id="597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ГУАД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Александрова</dc:creator>
  <cp:lastModifiedBy>aslavrinenko</cp:lastModifiedBy>
  <cp:lastPrinted>2019-11-14T13:06:21Z</cp:lastPrinted>
  <dcterms:created xsi:type="dcterms:W3CDTF">2009-02-27T10:35:45Z</dcterms:created>
  <dcterms:modified xsi:type="dcterms:W3CDTF">2019-11-14T13:07:21Z</dcterms:modified>
</cp:coreProperties>
</file>